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1140" windowWidth="30320" windowHeight="16260" tabRatio="724" firstSheet="13" activeTab="15"/>
  </bookViews>
  <sheets>
    <sheet name="Chart1" sheetId="1" r:id="rId1"/>
    <sheet name="Chart2" sheetId="2" r:id="rId2"/>
    <sheet name="Chart7" sheetId="3" r:id="rId3"/>
    <sheet name="Chart8" sheetId="4" r:id="rId4"/>
    <sheet name="Chart9" sheetId="5" r:id="rId5"/>
    <sheet name="Chart11" sheetId="6" r:id="rId6"/>
    <sheet name="Chart12" sheetId="7" r:id="rId7"/>
    <sheet name="Chart13" sheetId="8" r:id="rId8"/>
    <sheet name="Chart14" sheetId="9" r:id="rId9"/>
    <sheet name="Chart3" sheetId="10" r:id="rId10"/>
    <sheet name="Chart4" sheetId="11" r:id="rId11"/>
    <sheet name="Chart5" sheetId="12" r:id="rId12"/>
    <sheet name="Chart10" sheetId="13" r:id="rId13"/>
    <sheet name="Chart15" sheetId="14" r:id="rId14"/>
    <sheet name="Chart16" sheetId="15" r:id="rId15"/>
    <sheet name="Sheet1" sheetId="16" r:id="rId16"/>
    <sheet name="Sheet2" sheetId="17" r:id="rId17"/>
    <sheet name="Sheet3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<sst xmlns="http://schemas.openxmlformats.org/spreadsheetml/2006/main" count="122" uniqueCount="31">
  <si>
    <t>date</t>
  </si>
  <si>
    <t>gas</t>
  </si>
  <si>
    <t>boiler1</t>
  </si>
  <si>
    <t>boiler2</t>
  </si>
  <si>
    <t>pump</t>
  </si>
  <si>
    <t>waterpv</t>
  </si>
  <si>
    <t>days</t>
  </si>
  <si>
    <t>dgas</t>
  </si>
  <si>
    <t>dboiler1</t>
  </si>
  <si>
    <t>dboiler2</t>
  </si>
  <si>
    <t>dpump</t>
  </si>
  <si>
    <t>dwaterpv</t>
  </si>
  <si>
    <t>dboilers</t>
  </si>
  <si>
    <t>degreedays</t>
  </si>
  <si>
    <t>dd/day</t>
  </si>
  <si>
    <t>gas/day</t>
  </si>
  <si>
    <t>boiler/day</t>
  </si>
  <si>
    <t>total degree days</t>
  </si>
  <si>
    <t>2004*2005</t>
  </si>
  <si>
    <t>gas/dd</t>
  </si>
  <si>
    <t>boiler/dd</t>
  </si>
  <si>
    <t>pvproduction</t>
  </si>
  <si>
    <t>-0.0048x + 0.3522</t>
  </si>
  <si>
    <t>kwh/day</t>
  </si>
  <si>
    <t>btudd</t>
  </si>
  <si>
    <t>boilerdd</t>
  </si>
  <si>
    <t>NA</t>
  </si>
  <si>
    <t>-0.0023x + 0.1759</t>
  </si>
  <si>
    <t>hours</t>
  </si>
  <si>
    <t>degreeday/day</t>
  </si>
  <si>
    <t>blinds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</si>
</sst>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m/d/yyyy"/>
    <numFmt numFmtId="167" formatCode="m/d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vertAlign val="superscript"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Sheet1!$H$23:$H$45</c:f>
              <c:numCache>
                <c:ptCount val="23"/>
                <c:pt idx="0">
                  <c:v>4</c:v>
                </c:pt>
                <c:pt idx="1">
                  <c:v>19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24</c:v>
                </c:pt>
                <c:pt idx="6">
                  <c:v>16</c:v>
                </c:pt>
                <c:pt idx="7">
                  <c:v>155</c:v>
                </c:pt>
                <c:pt idx="8">
                  <c:v>50</c:v>
                </c:pt>
                <c:pt idx="9">
                  <c:v>9</c:v>
                </c:pt>
                <c:pt idx="10">
                  <c:v>110</c:v>
                </c:pt>
                <c:pt idx="11">
                  <c:v>42</c:v>
                </c:pt>
                <c:pt idx="12">
                  <c:v>24</c:v>
                </c:pt>
                <c:pt idx="13">
                  <c:v>90</c:v>
                </c:pt>
                <c:pt idx="14">
                  <c:v>46</c:v>
                </c:pt>
                <c:pt idx="15">
                  <c:v>10</c:v>
                </c:pt>
                <c:pt idx="16">
                  <c:v>23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xVal>
          <c:yVal>
            <c:numRef>
              <c:f>Sheet1!$M$23:$M$45</c:f>
              <c:numCache>
                <c:ptCount val="23"/>
                <c:pt idx="0">
                  <c:v>10</c:v>
                </c:pt>
                <c:pt idx="1">
                  <c:v>36</c:v>
                </c:pt>
                <c:pt idx="2">
                  <c:v>10</c:v>
                </c:pt>
                <c:pt idx="3">
                  <c:v>13</c:v>
                </c:pt>
                <c:pt idx="4">
                  <c:v>42</c:v>
                </c:pt>
                <c:pt idx="5">
                  <c:v>48</c:v>
                </c:pt>
                <c:pt idx="6">
                  <c:v>30</c:v>
                </c:pt>
                <c:pt idx="7">
                  <c:v>333</c:v>
                </c:pt>
                <c:pt idx="8">
                  <c:v>111</c:v>
                </c:pt>
                <c:pt idx="9">
                  <c:v>28</c:v>
                </c:pt>
                <c:pt idx="10">
                  <c:v>235</c:v>
                </c:pt>
                <c:pt idx="11">
                  <c:v>86</c:v>
                </c:pt>
                <c:pt idx="12">
                  <c:v>48</c:v>
                </c:pt>
                <c:pt idx="13">
                  <c:v>178</c:v>
                </c:pt>
                <c:pt idx="14">
                  <c:v>95</c:v>
                </c:pt>
                <c:pt idx="15">
                  <c:v>18</c:v>
                </c:pt>
                <c:pt idx="16">
                  <c:v>45</c:v>
                </c:pt>
                <c:pt idx="17">
                  <c:v>13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</c:numCache>
            </c:numRef>
          </c:yVal>
          <c:smooth val="0"/>
        </c:ser>
        <c:axId val="37819425"/>
        <c:axId val="4830506"/>
      </c:scatterChart>
      <c:valAx>
        <c:axId val="378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0506"/>
        <c:crosses val="autoZero"/>
        <c:crossBetween val="midCat"/>
        <c:dispUnits/>
      </c:valAx>
      <c:valAx>
        <c:axId val="4830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19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solar pv by btu/dd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Sheet1!$O$39:$O$53</c:f>
              <c:numCache>
                <c:ptCount val="15"/>
                <c:pt idx="0">
                  <c:v>8.434800000000001</c:v>
                </c:pt>
                <c:pt idx="1">
                  <c:v>2.7456</c:v>
                </c:pt>
                <c:pt idx="2">
                  <c:v>9.7152</c:v>
                </c:pt>
                <c:pt idx="3">
                  <c:v>21.964799999999997</c:v>
                </c:pt>
                <c:pt idx="4">
                  <c:v>21.1728</c:v>
                </c:pt>
                <c:pt idx="5">
                  <c:v>9.662400000000002</c:v>
                </c:pt>
                <c:pt idx="6">
                  <c:v>16.8432</c:v>
                </c:pt>
                <c:pt idx="7">
                  <c:v>20.803199999999997</c:v>
                </c:pt>
                <c:pt idx="8">
                  <c:v>3.4848</c:v>
                </c:pt>
                <c:pt idx="9">
                  <c:v>20.7504</c:v>
                </c:pt>
                <c:pt idx="10">
                  <c:v>23.0208</c:v>
                </c:pt>
                <c:pt idx="11">
                  <c:v>2.2176</c:v>
                </c:pt>
                <c:pt idx="12">
                  <c:v>11.352</c:v>
                </c:pt>
                <c:pt idx="13">
                  <c:v>9.8736</c:v>
                </c:pt>
                <c:pt idx="14">
                  <c:v>23.5488</c:v>
                </c:pt>
              </c:numCache>
            </c:numRef>
          </c:xVal>
          <c:yVal>
            <c:numRef>
              <c:f>Sheet1!$S$39:$S$53</c:f>
              <c:numCache>
                <c:ptCount val="15"/>
                <c:pt idx="0">
                  <c:v>0.13609467455621302</c:v>
                </c:pt>
                <c:pt idx="1">
                  <c:v>0.20588235294117646</c:v>
                </c:pt>
                <c:pt idx="2">
                  <c:v>0.11904761904761904</c:v>
                </c:pt>
                <c:pt idx="3">
                  <c:v>0.13333333333333333</c:v>
                </c:pt>
                <c:pt idx="4">
                  <c:v>0.12195121951219512</c:v>
                </c:pt>
                <c:pt idx="5">
                  <c:v>0.15151515151515152</c:v>
                </c:pt>
                <c:pt idx="6">
                  <c:v>0.18518518518518517</c:v>
                </c:pt>
                <c:pt idx="7">
                  <c:v>0.13333333333333333</c:v>
                </c:pt>
                <c:pt idx="8">
                  <c:v>0.20833333333333334</c:v>
                </c:pt>
                <c:pt idx="9">
                  <c:v>0.14634146341463414</c:v>
                </c:pt>
                <c:pt idx="10">
                  <c:v>0.1111111111111111</c:v>
                </c:pt>
                <c:pt idx="11">
                  <c:v>0.15384615384615385</c:v>
                </c:pt>
                <c:pt idx="12">
                  <c:v>0.11428571428571428</c:v>
                </c:pt>
                <c:pt idx="13">
                  <c:v>0.19047619047619047</c:v>
                </c:pt>
                <c:pt idx="14">
                  <c:v>0.11428571428571428</c:v>
                </c:pt>
              </c:numCache>
            </c:numRef>
          </c:yVal>
          <c:smooth val="0"/>
        </c:ser>
        <c:axId val="64368075"/>
        <c:axId val="42441764"/>
      </c:scatterChart>
      <c:val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764"/>
        <c:crosses val="autoZero"/>
        <c:crossBetween val="midCat"/>
        <c:dispUnits/>
      </c:valAx>
      <c:valAx>
        <c:axId val="42441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68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btu/dd by pv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Sheet1!$O$39:$O$52</c:f>
              <c:numCache>
                <c:ptCount val="14"/>
                <c:pt idx="0">
                  <c:v>8.434800000000001</c:v>
                </c:pt>
                <c:pt idx="1">
                  <c:v>2.7456</c:v>
                </c:pt>
                <c:pt idx="2">
                  <c:v>9.7152</c:v>
                </c:pt>
                <c:pt idx="3">
                  <c:v>21.964799999999997</c:v>
                </c:pt>
                <c:pt idx="4">
                  <c:v>21.1728</c:v>
                </c:pt>
                <c:pt idx="5">
                  <c:v>9.662400000000002</c:v>
                </c:pt>
                <c:pt idx="6">
                  <c:v>16.8432</c:v>
                </c:pt>
                <c:pt idx="7">
                  <c:v>20.803199999999997</c:v>
                </c:pt>
                <c:pt idx="8">
                  <c:v>3.4848</c:v>
                </c:pt>
                <c:pt idx="9">
                  <c:v>20.7504</c:v>
                </c:pt>
                <c:pt idx="10">
                  <c:v>23.0208</c:v>
                </c:pt>
                <c:pt idx="11">
                  <c:v>2.2176</c:v>
                </c:pt>
                <c:pt idx="12">
                  <c:v>11.352</c:v>
                </c:pt>
                <c:pt idx="13">
                  <c:v>9.8736</c:v>
                </c:pt>
              </c:numCache>
            </c:numRef>
          </c:xVal>
          <c:yVal>
            <c:numRef>
              <c:f>Sheet1!$S$39:$S$52</c:f>
              <c:numCache>
                <c:ptCount val="14"/>
                <c:pt idx="0">
                  <c:v>0.13609467455621302</c:v>
                </c:pt>
                <c:pt idx="1">
                  <c:v>0.20588235294117646</c:v>
                </c:pt>
                <c:pt idx="2">
                  <c:v>0.11904761904761904</c:v>
                </c:pt>
                <c:pt idx="3">
                  <c:v>0.13333333333333333</c:v>
                </c:pt>
                <c:pt idx="4">
                  <c:v>0.12195121951219512</c:v>
                </c:pt>
                <c:pt idx="5">
                  <c:v>0.15151515151515152</c:v>
                </c:pt>
                <c:pt idx="6">
                  <c:v>0.18518518518518517</c:v>
                </c:pt>
                <c:pt idx="7">
                  <c:v>0.13333333333333333</c:v>
                </c:pt>
                <c:pt idx="8">
                  <c:v>0.20833333333333334</c:v>
                </c:pt>
                <c:pt idx="9">
                  <c:v>0.14634146341463414</c:v>
                </c:pt>
                <c:pt idx="10">
                  <c:v>0.1111111111111111</c:v>
                </c:pt>
                <c:pt idx="11">
                  <c:v>0.15384615384615385</c:v>
                </c:pt>
                <c:pt idx="12">
                  <c:v>0.11428571428571428</c:v>
                </c:pt>
                <c:pt idx="13">
                  <c:v>0.19047619047619047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Sheet1!$O$53:$O$54</c:f>
              <c:numCache>
                <c:ptCount val="2"/>
                <c:pt idx="0">
                  <c:v>23.5488</c:v>
                </c:pt>
                <c:pt idx="1">
                  <c:v>5.808</c:v>
                </c:pt>
              </c:numCache>
            </c:numRef>
          </c:xVal>
          <c:yVal>
            <c:numRef>
              <c:f>Sheet1!$S$53:$S$54</c:f>
              <c:numCache>
                <c:ptCount val="2"/>
                <c:pt idx="0">
                  <c:v>0.11428571428571428</c:v>
                </c:pt>
                <c:pt idx="1">
                  <c:v>0.17142857142857143</c:v>
                </c:pt>
              </c:numCache>
            </c:numRef>
          </c:yVal>
          <c:smooth val="0"/>
        </c:ser>
        <c:axId val="46431557"/>
        <c:axId val="15230830"/>
      </c:scatterChart>
      <c:val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crossBetween val="midCat"/>
        <c:dispUnits/>
      </c:valAx>
      <c:valAx>
        <c:axId val="1523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boiler hours/dd by 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Sheet1!$O$39:$O$52</c:f>
              <c:numCache>
                <c:ptCount val="14"/>
                <c:pt idx="0">
                  <c:v>8.434800000000001</c:v>
                </c:pt>
                <c:pt idx="1">
                  <c:v>2.7456</c:v>
                </c:pt>
                <c:pt idx="2">
                  <c:v>9.7152</c:v>
                </c:pt>
                <c:pt idx="3">
                  <c:v>21.964799999999997</c:v>
                </c:pt>
                <c:pt idx="4">
                  <c:v>21.1728</c:v>
                </c:pt>
                <c:pt idx="5">
                  <c:v>9.662400000000002</c:v>
                </c:pt>
                <c:pt idx="6">
                  <c:v>16.8432</c:v>
                </c:pt>
                <c:pt idx="7">
                  <c:v>20.803199999999997</c:v>
                </c:pt>
                <c:pt idx="8">
                  <c:v>3.4848</c:v>
                </c:pt>
                <c:pt idx="9">
                  <c:v>20.7504</c:v>
                </c:pt>
                <c:pt idx="10">
                  <c:v>23.0208</c:v>
                </c:pt>
                <c:pt idx="11">
                  <c:v>2.2176</c:v>
                </c:pt>
                <c:pt idx="12">
                  <c:v>11.352</c:v>
                </c:pt>
                <c:pt idx="13">
                  <c:v>9.8736</c:v>
                </c:pt>
              </c:numCache>
            </c:numRef>
          </c:xVal>
          <c:yVal>
            <c:numRef>
              <c:f>Sheet1!$T$39:$T$52</c:f>
              <c:numCache>
                <c:ptCount val="14"/>
                <c:pt idx="0">
                  <c:v>0.26627218934911245</c:v>
                </c:pt>
                <c:pt idx="1">
                  <c:v>0.38235294117647056</c:v>
                </c:pt>
                <c:pt idx="2">
                  <c:v>0.2619047619047619</c:v>
                </c:pt>
                <c:pt idx="3">
                  <c:v>0.26666666666666666</c:v>
                </c:pt>
                <c:pt idx="4">
                  <c:v>0.24390243902439024</c:v>
                </c:pt>
                <c:pt idx="5">
                  <c:v>0.3333333333333333</c:v>
                </c:pt>
                <c:pt idx="6">
                  <c:v>0.2962962962962963</c:v>
                </c:pt>
                <c:pt idx="7">
                  <c:v>0.2</c:v>
                </c:pt>
                <c:pt idx="8">
                  <c:v>0.5</c:v>
                </c:pt>
                <c:pt idx="9">
                  <c:v>0.2926829268292683</c:v>
                </c:pt>
                <c:pt idx="10">
                  <c:v>0.2777777777777778</c:v>
                </c:pt>
                <c:pt idx="11">
                  <c:v>0.23076923076923078</c:v>
                </c:pt>
                <c:pt idx="12">
                  <c:v>0.2857142857142857</c:v>
                </c:pt>
                <c:pt idx="13">
                  <c:v>0.30952380952380953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Sheet1!$O$53:$O$54</c:f>
              <c:numCache>
                <c:ptCount val="2"/>
                <c:pt idx="0">
                  <c:v>23.5488</c:v>
                </c:pt>
                <c:pt idx="1">
                  <c:v>5.808</c:v>
                </c:pt>
              </c:numCache>
            </c:numRef>
          </c:xVal>
          <c:yVal>
            <c:numRef>
              <c:f>Sheet1!$T$53:$T$54</c:f>
              <c:numCache>
                <c:ptCount val="2"/>
                <c:pt idx="0">
                  <c:v>0.2571428571428571</c:v>
                </c:pt>
                <c:pt idx="1">
                  <c:v>0.34285714285714286</c:v>
                </c:pt>
              </c:numCache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7688"/>
        <c:crosses val="autoZero"/>
        <c:crossBetween val="midCat"/>
        <c:dispUnits/>
      </c:valAx>
      <c:valAx>
        <c:axId val="25737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9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average pv by btu/dd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Sheet1!$U$32:$U$54</c:f>
              <c:numCache>
                <c:ptCount val="23"/>
                <c:pt idx="0">
                  <c:v>2.5608000000000004</c:v>
                </c:pt>
                <c:pt idx="1">
                  <c:v>3.5507999999999997</c:v>
                </c:pt>
                <c:pt idx="2">
                  <c:v>10.8328</c:v>
                </c:pt>
                <c:pt idx="3">
                  <c:v>6.21984</c:v>
                </c:pt>
                <c:pt idx="4">
                  <c:v>10.679314285714286</c:v>
                </c:pt>
                <c:pt idx="5">
                  <c:v>8.5056</c:v>
                </c:pt>
                <c:pt idx="6">
                  <c:v>10.6128</c:v>
                </c:pt>
                <c:pt idx="7">
                  <c:v>8.434800000000001</c:v>
                </c:pt>
                <c:pt idx="8">
                  <c:v>2.7456</c:v>
                </c:pt>
                <c:pt idx="9">
                  <c:v>9.7152</c:v>
                </c:pt>
                <c:pt idx="10">
                  <c:v>21.964799999999997</c:v>
                </c:pt>
                <c:pt idx="11">
                  <c:v>21.1728</c:v>
                </c:pt>
                <c:pt idx="12">
                  <c:v>9.662400000000002</c:v>
                </c:pt>
                <c:pt idx="13">
                  <c:v>16.8432</c:v>
                </c:pt>
                <c:pt idx="14">
                  <c:v>20.803199999999997</c:v>
                </c:pt>
                <c:pt idx="15">
                  <c:v>3.4848</c:v>
                </c:pt>
                <c:pt idx="16">
                  <c:v>20.7504</c:v>
                </c:pt>
                <c:pt idx="17">
                  <c:v>23.0208</c:v>
                </c:pt>
                <c:pt idx="18">
                  <c:v>2.2176</c:v>
                </c:pt>
                <c:pt idx="19">
                  <c:v>11.352</c:v>
                </c:pt>
                <c:pt idx="20">
                  <c:v>9.8736</c:v>
                </c:pt>
                <c:pt idx="21">
                  <c:v>23.5488</c:v>
                </c:pt>
                <c:pt idx="22">
                  <c:v>5.808</c:v>
                </c:pt>
              </c:numCache>
            </c:numRef>
          </c:xVal>
          <c:yVal>
            <c:numRef>
              <c:f>Sheet1!$Y$32:$Y$54</c:f>
              <c:numCache>
                <c:ptCount val="23"/>
                <c:pt idx="0">
                  <c:v>0.16981132075471697</c:v>
                </c:pt>
                <c:pt idx="1">
                  <c:v>0.17684887459807075</c:v>
                </c:pt>
                <c:pt idx="2">
                  <c:v>0.14685314685314685</c:v>
                </c:pt>
                <c:pt idx="3">
                  <c:v>0.14285714285714285</c:v>
                </c:pt>
                <c:pt idx="4">
                  <c:v>0.15</c:v>
                </c:pt>
                <c:pt idx="5">
                  <c:v>0.1602787456445993</c:v>
                </c:pt>
                <c:pt idx="6">
                  <c:v>0.10101010101010101</c:v>
                </c:pt>
                <c:pt idx="7">
                  <c:v>0.13609467455621302</c:v>
                </c:pt>
                <c:pt idx="8">
                  <c:v>0.20588235294117646</c:v>
                </c:pt>
                <c:pt idx="9">
                  <c:v>0.11904761904761904</c:v>
                </c:pt>
                <c:pt idx="10">
                  <c:v>0.13333333333333333</c:v>
                </c:pt>
                <c:pt idx="11">
                  <c:v>0.12195121951219512</c:v>
                </c:pt>
                <c:pt idx="12">
                  <c:v>0.15151515151515152</c:v>
                </c:pt>
                <c:pt idx="13">
                  <c:v>0.18518518518518517</c:v>
                </c:pt>
                <c:pt idx="14">
                  <c:v>0.13333333333333333</c:v>
                </c:pt>
                <c:pt idx="15">
                  <c:v>0.20833333333333334</c:v>
                </c:pt>
                <c:pt idx="16">
                  <c:v>0.14634146341463414</c:v>
                </c:pt>
                <c:pt idx="17">
                  <c:v>0.1111111111111111</c:v>
                </c:pt>
                <c:pt idx="18">
                  <c:v>0.15384615384615385</c:v>
                </c:pt>
                <c:pt idx="19">
                  <c:v>0.11428571428571428</c:v>
                </c:pt>
                <c:pt idx="20">
                  <c:v>0.19047619047619047</c:v>
                </c:pt>
                <c:pt idx="21">
                  <c:v>0.11428571428571428</c:v>
                </c:pt>
                <c:pt idx="22">
                  <c:v>0.17142857142857143</c:v>
                </c:pt>
              </c:numCache>
            </c:numRef>
          </c:yVal>
          <c:smooth val="0"/>
        </c:ser>
        <c:axId val="30312601"/>
        <c:axId val="4377954"/>
      </c:scatterChart>
      <c:val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</c:valAx>
      <c:valAx>
        <c:axId val="437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2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btu/dd by 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Sheet1!$U$32:$U$52</c:f>
              <c:numCache>
                <c:ptCount val="21"/>
                <c:pt idx="0">
                  <c:v>2.5608000000000004</c:v>
                </c:pt>
                <c:pt idx="1">
                  <c:v>3.5507999999999997</c:v>
                </c:pt>
                <c:pt idx="2">
                  <c:v>10.8328</c:v>
                </c:pt>
                <c:pt idx="3">
                  <c:v>6.21984</c:v>
                </c:pt>
                <c:pt idx="4">
                  <c:v>10.679314285714286</c:v>
                </c:pt>
                <c:pt idx="5">
                  <c:v>8.5056</c:v>
                </c:pt>
                <c:pt idx="6">
                  <c:v>10.6128</c:v>
                </c:pt>
                <c:pt idx="7">
                  <c:v>8.434800000000001</c:v>
                </c:pt>
                <c:pt idx="8">
                  <c:v>2.7456</c:v>
                </c:pt>
                <c:pt idx="9">
                  <c:v>9.7152</c:v>
                </c:pt>
                <c:pt idx="10">
                  <c:v>21.964799999999997</c:v>
                </c:pt>
                <c:pt idx="11">
                  <c:v>21.1728</c:v>
                </c:pt>
                <c:pt idx="12">
                  <c:v>9.662400000000002</c:v>
                </c:pt>
                <c:pt idx="13">
                  <c:v>16.8432</c:v>
                </c:pt>
                <c:pt idx="14">
                  <c:v>20.803199999999997</c:v>
                </c:pt>
                <c:pt idx="15">
                  <c:v>3.4848</c:v>
                </c:pt>
                <c:pt idx="16">
                  <c:v>20.7504</c:v>
                </c:pt>
                <c:pt idx="17">
                  <c:v>23.0208</c:v>
                </c:pt>
                <c:pt idx="18">
                  <c:v>2.2176</c:v>
                </c:pt>
                <c:pt idx="19">
                  <c:v>11.352</c:v>
                </c:pt>
                <c:pt idx="20">
                  <c:v>9.8736</c:v>
                </c:pt>
              </c:numCache>
            </c:numRef>
          </c:xVal>
          <c:yVal>
            <c:numRef>
              <c:f>Sheet1!$Y$32:$Y$52</c:f>
              <c:numCache>
                <c:ptCount val="21"/>
                <c:pt idx="0">
                  <c:v>0.16981132075471697</c:v>
                </c:pt>
                <c:pt idx="1">
                  <c:v>0.17684887459807075</c:v>
                </c:pt>
                <c:pt idx="2">
                  <c:v>0.14685314685314685</c:v>
                </c:pt>
                <c:pt idx="3">
                  <c:v>0.14285714285714285</c:v>
                </c:pt>
                <c:pt idx="4">
                  <c:v>0.15</c:v>
                </c:pt>
                <c:pt idx="5">
                  <c:v>0.1602787456445993</c:v>
                </c:pt>
                <c:pt idx="6">
                  <c:v>0.10101010101010101</c:v>
                </c:pt>
                <c:pt idx="7">
                  <c:v>0.13609467455621302</c:v>
                </c:pt>
                <c:pt idx="8">
                  <c:v>0.20588235294117646</c:v>
                </c:pt>
                <c:pt idx="9">
                  <c:v>0.11904761904761904</c:v>
                </c:pt>
                <c:pt idx="10">
                  <c:v>0.13333333333333333</c:v>
                </c:pt>
                <c:pt idx="11">
                  <c:v>0.12195121951219512</c:v>
                </c:pt>
                <c:pt idx="12">
                  <c:v>0.15151515151515152</c:v>
                </c:pt>
                <c:pt idx="13">
                  <c:v>0.18518518518518517</c:v>
                </c:pt>
                <c:pt idx="14">
                  <c:v>0.13333333333333333</c:v>
                </c:pt>
                <c:pt idx="15">
                  <c:v>0.20833333333333334</c:v>
                </c:pt>
                <c:pt idx="16">
                  <c:v>0.14634146341463414</c:v>
                </c:pt>
                <c:pt idx="17">
                  <c:v>0.1111111111111111</c:v>
                </c:pt>
                <c:pt idx="18">
                  <c:v>0.15384615384615385</c:v>
                </c:pt>
                <c:pt idx="19">
                  <c:v>0.11428571428571428</c:v>
                </c:pt>
                <c:pt idx="20">
                  <c:v>0.1702127659574468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Sheet1!$U$53:$U$55</c:f>
              <c:numCache>
                <c:ptCount val="3"/>
                <c:pt idx="0">
                  <c:v>23.5488</c:v>
                </c:pt>
                <c:pt idx="1">
                  <c:v>5.808</c:v>
                </c:pt>
                <c:pt idx="2">
                  <c:v>21.0672</c:v>
                </c:pt>
              </c:numCache>
            </c:numRef>
          </c:xVal>
          <c:yVal>
            <c:numRef>
              <c:f>Sheet1!$Y$53:$Y$55</c:f>
              <c:numCache>
                <c:ptCount val="3"/>
                <c:pt idx="0">
                  <c:v>0.07692307692307693</c:v>
                </c:pt>
                <c:pt idx="1">
                  <c:v>0.13636363636363635</c:v>
                </c:pt>
                <c:pt idx="2">
                  <c:v>0.09090909090909091</c:v>
                </c:pt>
              </c:numCache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crossBetween val="midCat"/>
        <c:dispUnits/>
      </c:valAx>
      <c:valAx>
        <c:axId val="1906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gas hours/dd by pv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Sheet1!$U$32:$U$52</c:f>
              <c:numCache>
                <c:ptCount val="21"/>
                <c:pt idx="0">
                  <c:v>2.5608000000000004</c:v>
                </c:pt>
                <c:pt idx="1">
                  <c:v>3.5507999999999997</c:v>
                </c:pt>
                <c:pt idx="2">
                  <c:v>10.8328</c:v>
                </c:pt>
                <c:pt idx="3">
                  <c:v>6.21984</c:v>
                </c:pt>
                <c:pt idx="4">
                  <c:v>10.679314285714286</c:v>
                </c:pt>
                <c:pt idx="5">
                  <c:v>8.5056</c:v>
                </c:pt>
                <c:pt idx="6">
                  <c:v>10.6128</c:v>
                </c:pt>
                <c:pt idx="7">
                  <c:v>8.434800000000001</c:v>
                </c:pt>
                <c:pt idx="8">
                  <c:v>2.7456</c:v>
                </c:pt>
                <c:pt idx="9">
                  <c:v>9.7152</c:v>
                </c:pt>
                <c:pt idx="10">
                  <c:v>21.964799999999997</c:v>
                </c:pt>
                <c:pt idx="11">
                  <c:v>21.1728</c:v>
                </c:pt>
                <c:pt idx="12">
                  <c:v>9.662400000000002</c:v>
                </c:pt>
                <c:pt idx="13">
                  <c:v>16.8432</c:v>
                </c:pt>
                <c:pt idx="14">
                  <c:v>20.803199999999997</c:v>
                </c:pt>
                <c:pt idx="15">
                  <c:v>3.4848</c:v>
                </c:pt>
                <c:pt idx="16">
                  <c:v>20.7504</c:v>
                </c:pt>
                <c:pt idx="17">
                  <c:v>23.0208</c:v>
                </c:pt>
                <c:pt idx="18">
                  <c:v>2.2176</c:v>
                </c:pt>
                <c:pt idx="19">
                  <c:v>11.352</c:v>
                </c:pt>
                <c:pt idx="20">
                  <c:v>9.8736</c:v>
                </c:pt>
              </c:numCache>
            </c:numRef>
          </c:xVal>
          <c:yVal>
            <c:numRef>
              <c:f>Sheet1!$Z$32:$Z$52</c:f>
              <c:numCache>
                <c:ptCount val="21"/>
                <c:pt idx="0">
                  <c:v>0.33962264150943394</c:v>
                </c:pt>
                <c:pt idx="1">
                  <c:v>0.3778135048231511</c:v>
                </c:pt>
                <c:pt idx="2">
                  <c:v>0.30069930069930073</c:v>
                </c:pt>
                <c:pt idx="3">
                  <c:v>0.2857142857142857</c:v>
                </c:pt>
                <c:pt idx="4">
                  <c:v>0.29666666666666663</c:v>
                </c:pt>
                <c:pt idx="5">
                  <c:v>0.3310104529616725</c:v>
                </c:pt>
                <c:pt idx="6">
                  <c:v>0.18181818181818182</c:v>
                </c:pt>
                <c:pt idx="7">
                  <c:v>0.26627218934911245</c:v>
                </c:pt>
                <c:pt idx="8">
                  <c:v>0.38235294117647056</c:v>
                </c:pt>
                <c:pt idx="9">
                  <c:v>0.2619047619047619</c:v>
                </c:pt>
                <c:pt idx="10">
                  <c:v>0.26666666666666666</c:v>
                </c:pt>
                <c:pt idx="11">
                  <c:v>0.24390243902439024</c:v>
                </c:pt>
                <c:pt idx="12">
                  <c:v>0.3333333333333333</c:v>
                </c:pt>
                <c:pt idx="13">
                  <c:v>0.2962962962962963</c:v>
                </c:pt>
                <c:pt idx="14">
                  <c:v>0.2</c:v>
                </c:pt>
                <c:pt idx="15">
                  <c:v>0.5</c:v>
                </c:pt>
                <c:pt idx="16">
                  <c:v>0.2926829268292683</c:v>
                </c:pt>
                <c:pt idx="17">
                  <c:v>0.2777777777777778</c:v>
                </c:pt>
                <c:pt idx="18">
                  <c:v>0.23076923076923078</c:v>
                </c:pt>
                <c:pt idx="19">
                  <c:v>0.2857142857142857</c:v>
                </c:pt>
                <c:pt idx="20">
                  <c:v>0.2765957446808511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Sheet1!$U$53:$U$55</c:f>
              <c:numCache>
                <c:ptCount val="3"/>
                <c:pt idx="0">
                  <c:v>23.5488</c:v>
                </c:pt>
                <c:pt idx="1">
                  <c:v>5.808</c:v>
                </c:pt>
                <c:pt idx="2">
                  <c:v>21.0672</c:v>
                </c:pt>
              </c:numCache>
            </c:numRef>
          </c:xVal>
          <c:yVal>
            <c:numRef>
              <c:f>Sheet1!$Z$53:$Z$55</c:f>
              <c:numCache>
                <c:ptCount val="3"/>
                <c:pt idx="0">
                  <c:v>0.17307692307692307</c:v>
                </c:pt>
                <c:pt idx="1">
                  <c:v>0.2727272727272727</c:v>
                </c:pt>
                <c:pt idx="2">
                  <c:v>0.22727272727272727</c:v>
                </c:pt>
              </c:numCache>
            </c:numRef>
          </c:yVal>
          <c:smooth val="0"/>
        </c:ser>
        <c:axId val="37411949"/>
        <c:axId val="1163222"/>
      </c:scatterChart>
      <c:val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crossBetween val="midCat"/>
        <c:dispUnits/>
      </c:valAx>
      <c:valAx>
        <c:axId val="116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1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Sheet1!$H$89:$H$127</c:f>
              <c:numCache>
                <c:ptCount val="39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10</c:v>
                </c:pt>
                <c:pt idx="13">
                  <c:v>8</c:v>
                </c:pt>
                <c:pt idx="14">
                  <c:v>16</c:v>
                </c:pt>
                <c:pt idx="15">
                  <c:v>9</c:v>
                </c:pt>
                <c:pt idx="16">
                  <c:v>16</c:v>
                </c:pt>
                <c:pt idx="17">
                  <c:v>19</c:v>
                </c:pt>
                <c:pt idx="18">
                  <c:v>19</c:v>
                </c:pt>
                <c:pt idx="19">
                  <c:v>23</c:v>
                </c:pt>
                <c:pt idx="20">
                  <c:v>24</c:v>
                </c:pt>
                <c:pt idx="21">
                  <c:v>24</c:v>
                </c:pt>
                <c:pt idx="22">
                  <c:v>26</c:v>
                </c:pt>
                <c:pt idx="23">
                  <c:v>33</c:v>
                </c:pt>
                <c:pt idx="24">
                  <c:v>33</c:v>
                </c:pt>
                <c:pt idx="25">
                  <c:v>42</c:v>
                </c:pt>
                <c:pt idx="26">
                  <c:v>39</c:v>
                </c:pt>
                <c:pt idx="27">
                  <c:v>46</c:v>
                </c:pt>
                <c:pt idx="28">
                  <c:v>42</c:v>
                </c:pt>
                <c:pt idx="29">
                  <c:v>50</c:v>
                </c:pt>
                <c:pt idx="30">
                  <c:v>78</c:v>
                </c:pt>
                <c:pt idx="31">
                  <c:v>90</c:v>
                </c:pt>
                <c:pt idx="32">
                  <c:v>77</c:v>
                </c:pt>
                <c:pt idx="33">
                  <c:v>100</c:v>
                </c:pt>
                <c:pt idx="34">
                  <c:v>110</c:v>
                </c:pt>
                <c:pt idx="35">
                  <c:v>124</c:v>
                </c:pt>
                <c:pt idx="36">
                  <c:v>155</c:v>
                </c:pt>
                <c:pt idx="37">
                  <c:v>190</c:v>
                </c:pt>
                <c:pt idx="38">
                  <c:v>269</c:v>
                </c:pt>
              </c:numCache>
            </c:numRef>
          </c:xVal>
          <c:yVal>
            <c:numRef>
              <c:f>Sheet1!$I$89:$I$127</c:f>
              <c:numCache>
                <c:ptCount val="39"/>
                <c:pt idx="0">
                  <c:v>5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18</c:v>
                </c:pt>
                <c:pt idx="13">
                  <c:v>22</c:v>
                </c:pt>
                <c:pt idx="14">
                  <c:v>28</c:v>
                </c:pt>
                <c:pt idx="15">
                  <c:v>28</c:v>
                </c:pt>
                <c:pt idx="16">
                  <c:v>30</c:v>
                </c:pt>
                <c:pt idx="17">
                  <c:v>36</c:v>
                </c:pt>
                <c:pt idx="18">
                  <c:v>42</c:v>
                </c:pt>
                <c:pt idx="19">
                  <c:v>45</c:v>
                </c:pt>
                <c:pt idx="20">
                  <c:v>48</c:v>
                </c:pt>
                <c:pt idx="21">
                  <c:v>48</c:v>
                </c:pt>
                <c:pt idx="22">
                  <c:v>64</c:v>
                </c:pt>
                <c:pt idx="23">
                  <c:v>72</c:v>
                </c:pt>
                <c:pt idx="24">
                  <c:v>76</c:v>
                </c:pt>
                <c:pt idx="25">
                  <c:v>86</c:v>
                </c:pt>
                <c:pt idx="26">
                  <c:v>94</c:v>
                </c:pt>
                <c:pt idx="27">
                  <c:v>95</c:v>
                </c:pt>
                <c:pt idx="28">
                  <c:v>96</c:v>
                </c:pt>
                <c:pt idx="29">
                  <c:v>111</c:v>
                </c:pt>
                <c:pt idx="30">
                  <c:v>164</c:v>
                </c:pt>
                <c:pt idx="31">
                  <c:v>178</c:v>
                </c:pt>
                <c:pt idx="32">
                  <c:v>190</c:v>
                </c:pt>
                <c:pt idx="33">
                  <c:v>231</c:v>
                </c:pt>
                <c:pt idx="34">
                  <c:v>235</c:v>
                </c:pt>
                <c:pt idx="35">
                  <c:v>289</c:v>
                </c:pt>
                <c:pt idx="36">
                  <c:v>333</c:v>
                </c:pt>
                <c:pt idx="37">
                  <c:v>439</c:v>
                </c:pt>
                <c:pt idx="38">
                  <c:v>571</c:v>
                </c:pt>
              </c:numCache>
            </c:numRef>
          </c:yVal>
          <c:smooth val="0"/>
        </c:ser>
        <c:axId val="43474555"/>
        <c:axId val="55726676"/>
      </c:scatterChart>
      <c:valAx>
        <c:axId val="4347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26676"/>
        <c:crosses val="autoZero"/>
        <c:crossBetween val="midCat"/>
        <c:dispUnits/>
      </c:valAx>
      <c:valAx>
        <c:axId val="55726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74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therms/degree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Sheet1!$N$23:$N$45</c:f>
              <c:numCache>
                <c:ptCount val="23"/>
                <c:pt idx="0">
                  <c:v>68</c:v>
                </c:pt>
                <c:pt idx="1">
                  <c:v>140</c:v>
                </c:pt>
                <c:pt idx="2">
                  <c:v>46</c:v>
                </c:pt>
                <c:pt idx="3">
                  <c:v>38</c:v>
                </c:pt>
                <c:pt idx="4">
                  <c:v>131</c:v>
                </c:pt>
                <c:pt idx="5">
                  <c:v>132</c:v>
                </c:pt>
                <c:pt idx="6">
                  <c:v>111</c:v>
                </c:pt>
                <c:pt idx="7">
                  <c:v>966</c:v>
                </c:pt>
                <c:pt idx="8">
                  <c:v>344</c:v>
                </c:pt>
                <c:pt idx="9">
                  <c:v>53</c:v>
                </c:pt>
                <c:pt idx="10">
                  <c:v>622</c:v>
                </c:pt>
                <c:pt idx="11">
                  <c:v>286</c:v>
                </c:pt>
                <c:pt idx="12">
                  <c:v>168</c:v>
                </c:pt>
                <c:pt idx="13">
                  <c:v>600</c:v>
                </c:pt>
                <c:pt idx="14">
                  <c:v>287</c:v>
                </c:pt>
                <c:pt idx="15">
                  <c:v>99</c:v>
                </c:pt>
                <c:pt idx="16">
                  <c:v>169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</c:numCache>
            </c:numRef>
          </c:xVal>
          <c:yVal>
            <c:numRef>
              <c:f>Sheet1!$R$23:$R$45</c:f>
              <c:numCache>
                <c:ptCount val="23"/>
                <c:pt idx="0">
                  <c:v>4</c:v>
                </c:pt>
                <c:pt idx="1">
                  <c:v>19</c:v>
                </c:pt>
                <c:pt idx="2">
                  <c:v>6</c:v>
                </c:pt>
                <c:pt idx="3">
                  <c:v>6</c:v>
                </c:pt>
                <c:pt idx="4">
                  <c:v>19</c:v>
                </c:pt>
                <c:pt idx="5">
                  <c:v>24</c:v>
                </c:pt>
                <c:pt idx="6">
                  <c:v>16</c:v>
                </c:pt>
                <c:pt idx="7">
                  <c:v>155</c:v>
                </c:pt>
                <c:pt idx="8">
                  <c:v>50</c:v>
                </c:pt>
                <c:pt idx="9">
                  <c:v>9</c:v>
                </c:pt>
                <c:pt idx="10">
                  <c:v>110</c:v>
                </c:pt>
                <c:pt idx="11">
                  <c:v>42</c:v>
                </c:pt>
                <c:pt idx="12">
                  <c:v>24</c:v>
                </c:pt>
                <c:pt idx="13">
                  <c:v>90</c:v>
                </c:pt>
                <c:pt idx="14">
                  <c:v>46</c:v>
                </c:pt>
                <c:pt idx="15">
                  <c:v>10</c:v>
                </c:pt>
                <c:pt idx="16">
                  <c:v>23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yVal>
          <c:smooth val="0"/>
        </c:ser>
        <c:axId val="31778037"/>
        <c:axId val="17566878"/>
      </c:scatterChart>
      <c:valAx>
        <c:axId val="31778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degree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66878"/>
        <c:crosses val="autoZero"/>
        <c:crossBetween val="midCat"/>
        <c:dispUnits/>
      </c:valAx>
      <c:valAx>
        <c:axId val="17566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Therms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78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daily average dd and therms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Sheet1!$V$23:$V$45</c:f>
              <c:numCache>
                <c:ptCount val="23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</c:numCache>
            </c:numRef>
          </c:xVal>
          <c:yVal>
            <c:numRef>
              <c:f>Sheet1!$W$23:$W$45</c:f>
              <c:numCache>
                <c:ptCount val="23"/>
                <c:pt idx="0">
                  <c:v>0.5714285714285714</c:v>
                </c:pt>
                <c:pt idx="1">
                  <c:v>2.111111111111111</c:v>
                </c:pt>
                <c:pt idx="2">
                  <c:v>1.2</c:v>
                </c:pt>
                <c:pt idx="3">
                  <c:v>1</c:v>
                </c:pt>
                <c:pt idx="4">
                  <c:v>2.375</c:v>
                </c:pt>
                <c:pt idx="5">
                  <c:v>4</c:v>
                </c:pt>
                <c:pt idx="6">
                  <c:v>2.2857142857142856</c:v>
                </c:pt>
                <c:pt idx="7">
                  <c:v>5</c:v>
                </c:pt>
                <c:pt idx="8">
                  <c:v>7.142857142857143</c:v>
                </c:pt>
                <c:pt idx="9">
                  <c:v>4.5</c:v>
                </c:pt>
                <c:pt idx="10">
                  <c:v>6.875</c:v>
                </c:pt>
                <c:pt idx="11">
                  <c:v>7</c:v>
                </c:pt>
                <c:pt idx="12">
                  <c:v>6</c:v>
                </c:pt>
                <c:pt idx="13">
                  <c:v>5.294117647058823</c:v>
                </c:pt>
                <c:pt idx="14">
                  <c:v>5.111111111111111</c:v>
                </c:pt>
                <c:pt idx="15">
                  <c:v>5</c:v>
                </c:pt>
                <c:pt idx="16">
                  <c:v>4.6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</c:numCache>
            </c:numRef>
          </c:yVal>
          <c:smooth val="0"/>
        </c:ser>
        <c:axId val="23884175"/>
        <c:axId val="13630984"/>
      </c:scatterChart>
      <c:val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0984"/>
        <c:crosses val="autoZero"/>
        <c:crossBetween val="midCat"/>
        <c:dispUnits/>
      </c:valAx>
      <c:valAx>
        <c:axId val="13630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4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daily average dd and boiler hours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Sheet1!$V$23:$V$45</c:f>
              <c:numCache>
                <c:ptCount val="23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</c:numCache>
            </c:numRef>
          </c:xVal>
          <c:yVal>
            <c:numRef>
              <c:f>Sheet1!$X$23:$X$45</c:f>
              <c:numCache>
                <c:ptCount val="23"/>
                <c:pt idx="0">
                  <c:v>1.4285714285714286</c:v>
                </c:pt>
                <c:pt idx="1">
                  <c:v>4</c:v>
                </c:pt>
                <c:pt idx="2">
                  <c:v>2</c:v>
                </c:pt>
                <c:pt idx="3">
                  <c:v>2.1666666666666665</c:v>
                </c:pt>
                <c:pt idx="4">
                  <c:v>5.25</c:v>
                </c:pt>
                <c:pt idx="5">
                  <c:v>8</c:v>
                </c:pt>
                <c:pt idx="6">
                  <c:v>4.285714285714286</c:v>
                </c:pt>
                <c:pt idx="7">
                  <c:v>10.741935483870968</c:v>
                </c:pt>
                <c:pt idx="8">
                  <c:v>15.857142857142858</c:v>
                </c:pt>
                <c:pt idx="9">
                  <c:v>14</c:v>
                </c:pt>
                <c:pt idx="10">
                  <c:v>14.6875</c:v>
                </c:pt>
                <c:pt idx="11">
                  <c:v>14.333333333333334</c:v>
                </c:pt>
                <c:pt idx="12">
                  <c:v>12</c:v>
                </c:pt>
                <c:pt idx="13">
                  <c:v>10.470588235294118</c:v>
                </c:pt>
                <c:pt idx="14">
                  <c:v>10.555555555555555</c:v>
                </c:pt>
                <c:pt idx="15">
                  <c:v>9</c:v>
                </c:pt>
                <c:pt idx="16">
                  <c:v>9</c:v>
                </c:pt>
                <c:pt idx="17">
                  <c:v>13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</c:numCache>
            </c:numRef>
          </c:yVal>
          <c:smooth val="0"/>
        </c:ser>
        <c:axId val="55569993"/>
        <c:axId val="30367890"/>
      </c:scatterChart>
      <c:valAx>
        <c:axId val="55569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67890"/>
        <c:crosses val="autoZero"/>
        <c:crossBetween val="midCat"/>
        <c:dispUnits/>
      </c:valAx>
      <c:valAx>
        <c:axId val="30367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99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therms/degree day (daily average)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Sheet1!$V$23:$V$48</c:f>
              <c:numCache>
                <c:ptCount val="26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  <c:pt idx="23">
                  <c:v>15</c:v>
                </c:pt>
                <c:pt idx="24">
                  <c:v>24</c:v>
                </c:pt>
                <c:pt idx="25">
                  <c:v>41</c:v>
                </c:pt>
              </c:numCache>
            </c:numRef>
          </c:xVal>
          <c:yVal>
            <c:numRef>
              <c:f>Sheet1!$W$23:$W$48</c:f>
              <c:numCache>
                <c:ptCount val="26"/>
                <c:pt idx="0">
                  <c:v>0.5714285714285714</c:v>
                </c:pt>
                <c:pt idx="1">
                  <c:v>2.111111111111111</c:v>
                </c:pt>
                <c:pt idx="2">
                  <c:v>1.2</c:v>
                </c:pt>
                <c:pt idx="3">
                  <c:v>1</c:v>
                </c:pt>
                <c:pt idx="4">
                  <c:v>2.375</c:v>
                </c:pt>
                <c:pt idx="5">
                  <c:v>4</c:v>
                </c:pt>
                <c:pt idx="6">
                  <c:v>2.2857142857142856</c:v>
                </c:pt>
                <c:pt idx="7">
                  <c:v>5</c:v>
                </c:pt>
                <c:pt idx="8">
                  <c:v>7.142857142857143</c:v>
                </c:pt>
                <c:pt idx="9">
                  <c:v>4.5</c:v>
                </c:pt>
                <c:pt idx="10">
                  <c:v>6.875</c:v>
                </c:pt>
                <c:pt idx="11">
                  <c:v>7</c:v>
                </c:pt>
                <c:pt idx="12">
                  <c:v>6</c:v>
                </c:pt>
                <c:pt idx="13">
                  <c:v>5.294117647058823</c:v>
                </c:pt>
                <c:pt idx="14">
                  <c:v>5.111111111111111</c:v>
                </c:pt>
                <c:pt idx="15">
                  <c:v>5</c:v>
                </c:pt>
                <c:pt idx="16">
                  <c:v>4.6</c:v>
                </c:pt>
                <c:pt idx="17">
                  <c:v>7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</c:numCache>
            </c:numRef>
          </c:yVal>
          <c:smooth val="0"/>
        </c:ser>
        <c:axId val="4875555"/>
        <c:axId val="43879996"/>
      </c:scatterChart>
      <c:valAx>
        <c:axId val="487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79996"/>
        <c:crosses val="autoZero"/>
        <c:crossBetween val="midCat"/>
        <c:dispUnits/>
      </c:valAx>
      <c:valAx>
        <c:axId val="43879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5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boiler hours/degree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Sheet1!$V$23:$V$48</c:f>
              <c:numCache>
                <c:ptCount val="26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  <c:pt idx="23">
                  <c:v>15</c:v>
                </c:pt>
                <c:pt idx="24">
                  <c:v>24</c:v>
                </c:pt>
                <c:pt idx="25">
                  <c:v>41</c:v>
                </c:pt>
              </c:numCache>
            </c:numRef>
          </c:xVal>
          <c:yVal>
            <c:numRef>
              <c:f>Sheet1!$X$23:$X$48</c:f>
              <c:numCache>
                <c:ptCount val="26"/>
                <c:pt idx="0">
                  <c:v>1.4285714285714286</c:v>
                </c:pt>
                <c:pt idx="1">
                  <c:v>4</c:v>
                </c:pt>
                <c:pt idx="2">
                  <c:v>2</c:v>
                </c:pt>
                <c:pt idx="3">
                  <c:v>2.1666666666666665</c:v>
                </c:pt>
                <c:pt idx="4">
                  <c:v>5.25</c:v>
                </c:pt>
                <c:pt idx="5">
                  <c:v>8</c:v>
                </c:pt>
                <c:pt idx="6">
                  <c:v>4.285714285714286</c:v>
                </c:pt>
                <c:pt idx="7">
                  <c:v>10.741935483870968</c:v>
                </c:pt>
                <c:pt idx="8">
                  <c:v>15.857142857142858</c:v>
                </c:pt>
                <c:pt idx="9">
                  <c:v>14</c:v>
                </c:pt>
                <c:pt idx="10">
                  <c:v>14.6875</c:v>
                </c:pt>
                <c:pt idx="11">
                  <c:v>14.333333333333334</c:v>
                </c:pt>
                <c:pt idx="12">
                  <c:v>12</c:v>
                </c:pt>
                <c:pt idx="13">
                  <c:v>10.470588235294118</c:v>
                </c:pt>
                <c:pt idx="14">
                  <c:v>10.555555555555555</c:v>
                </c:pt>
                <c:pt idx="15">
                  <c:v>9</c:v>
                </c:pt>
                <c:pt idx="16">
                  <c:v>9</c:v>
                </c:pt>
                <c:pt idx="17">
                  <c:v>13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11</c:v>
                </c:pt>
                <c:pt idx="22">
                  <c:v>8</c:v>
                </c:pt>
                <c:pt idx="23">
                  <c:v>3</c:v>
                </c:pt>
                <c:pt idx="24">
                  <c:v>12</c:v>
                </c:pt>
                <c:pt idx="25">
                  <c:v>12</c:v>
                </c:pt>
              </c:numCache>
            </c:numRef>
          </c:yVal>
          <c:smooth val="0"/>
        </c:ser>
        <c:axId val="59375645"/>
        <c:axId val="64618758"/>
      </c:scatterChart>
      <c:val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18758"/>
        <c:crosses val="autoZero"/>
        <c:crossBetween val="midCat"/>
        <c:dispUnits/>
      </c:valAx>
      <c:valAx>
        <c:axId val="64618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5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gas/dd by dd (daily average)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Sheet1!$U$117:$U$142</c:f>
              <c:numCache>
                <c:ptCount val="26"/>
                <c:pt idx="0">
                  <c:v>6.333333333333333</c:v>
                </c:pt>
                <c:pt idx="1">
                  <c:v>9.2</c:v>
                </c:pt>
                <c:pt idx="2">
                  <c:v>9.714285714285714</c:v>
                </c:pt>
                <c:pt idx="3">
                  <c:v>15</c:v>
                </c:pt>
                <c:pt idx="4">
                  <c:v>15.555555555555555</c:v>
                </c:pt>
                <c:pt idx="5">
                  <c:v>15.857142857142858</c:v>
                </c:pt>
                <c:pt idx="6">
                  <c:v>16.375</c:v>
                </c:pt>
                <c:pt idx="7">
                  <c:v>22</c:v>
                </c:pt>
                <c:pt idx="8">
                  <c:v>24</c:v>
                </c:pt>
                <c:pt idx="9">
                  <c:v>26.5</c:v>
                </c:pt>
                <c:pt idx="10">
                  <c:v>27</c:v>
                </c:pt>
                <c:pt idx="11">
                  <c:v>31.161290322580644</c:v>
                </c:pt>
                <c:pt idx="12">
                  <c:v>31.88888888888889</c:v>
                </c:pt>
                <c:pt idx="13">
                  <c:v>33</c:v>
                </c:pt>
                <c:pt idx="14">
                  <c:v>33.8</c:v>
                </c:pt>
                <c:pt idx="15">
                  <c:v>34</c:v>
                </c:pt>
                <c:pt idx="16">
                  <c:v>35.294117647058826</c:v>
                </c:pt>
                <c:pt idx="17">
                  <c:v>38.875</c:v>
                </c:pt>
                <c:pt idx="18">
                  <c:v>41</c:v>
                </c:pt>
                <c:pt idx="19">
                  <c:v>41</c:v>
                </c:pt>
                <c:pt idx="20">
                  <c:v>42</c:v>
                </c:pt>
                <c:pt idx="21">
                  <c:v>42</c:v>
                </c:pt>
                <c:pt idx="22">
                  <c:v>45</c:v>
                </c:pt>
                <c:pt idx="23">
                  <c:v>47.666666666666664</c:v>
                </c:pt>
                <c:pt idx="24">
                  <c:v>49.142857142857146</c:v>
                </c:pt>
                <c:pt idx="25">
                  <c:v>49.5</c:v>
                </c:pt>
              </c:numCache>
            </c:numRef>
          </c:xVal>
          <c:yVal>
            <c:numRef>
              <c:f>Sheet1!$X$117:$X$142</c:f>
              <c:numCache>
                <c:ptCount val="26"/>
                <c:pt idx="0">
                  <c:v>0.15789473684210528</c:v>
                </c:pt>
                <c:pt idx="1">
                  <c:v>0.13043478260869565</c:v>
                </c:pt>
                <c:pt idx="2">
                  <c:v>0.058823529411764705</c:v>
                </c:pt>
                <c:pt idx="3">
                  <c:v>0.13333333333333333</c:v>
                </c:pt>
                <c:pt idx="4">
                  <c:v>0.13571428571428573</c:v>
                </c:pt>
                <c:pt idx="5">
                  <c:v>0.14414414414414414</c:v>
                </c:pt>
                <c:pt idx="6">
                  <c:v>0.1450381679389313</c:v>
                </c:pt>
                <c:pt idx="7">
                  <c:v>0.18181818181818182</c:v>
                </c:pt>
                <c:pt idx="8">
                  <c:v>0.20833333333333334</c:v>
                </c:pt>
                <c:pt idx="9">
                  <c:v>0.16981132075471697</c:v>
                </c:pt>
                <c:pt idx="10">
                  <c:v>0.18518518518518517</c:v>
                </c:pt>
                <c:pt idx="11">
                  <c:v>0.16045548654244307</c:v>
                </c:pt>
                <c:pt idx="12">
                  <c:v>0.1602787456445993</c:v>
                </c:pt>
                <c:pt idx="13">
                  <c:v>0.15151515151515152</c:v>
                </c:pt>
                <c:pt idx="14">
                  <c:v>0.13609467455621302</c:v>
                </c:pt>
                <c:pt idx="15">
                  <c:v>0.20588235294117646</c:v>
                </c:pt>
                <c:pt idx="16">
                  <c:v>0.15</c:v>
                </c:pt>
                <c:pt idx="17">
                  <c:v>0.17684887459807075</c:v>
                </c:pt>
                <c:pt idx="18">
                  <c:v>0.12195121951219512</c:v>
                </c:pt>
                <c:pt idx="19">
                  <c:v>0.14634146341463414</c:v>
                </c:pt>
                <c:pt idx="20">
                  <c:v>0.11904761904761904</c:v>
                </c:pt>
                <c:pt idx="21">
                  <c:v>0.14285714285714285</c:v>
                </c:pt>
                <c:pt idx="22">
                  <c:v>0.13333333333333333</c:v>
                </c:pt>
                <c:pt idx="23">
                  <c:v>0.14685314685314685</c:v>
                </c:pt>
                <c:pt idx="24">
                  <c:v>0.14534883720930233</c:v>
                </c:pt>
                <c:pt idx="25">
                  <c:v>0.10101010101010101</c:v>
                </c:pt>
              </c:numCache>
            </c:numRef>
          </c:yVal>
          <c:smooth val="0"/>
        </c:ser>
        <c:axId val="44697911"/>
        <c:axId val="66736880"/>
      </c:scatterChart>
      <c:valAx>
        <c:axId val="4469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36880"/>
        <c:crosses val="autoZero"/>
        <c:crossBetween val="midCat"/>
        <c:dispUnits/>
      </c:valAx>
      <c:valAx>
        <c:axId val="66736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7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gas/dd by dd   daily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Sheet1!$V$23:$V$48</c:f>
              <c:numCache>
                <c:ptCount val="26"/>
                <c:pt idx="0">
                  <c:v>9.714285714285714</c:v>
                </c:pt>
                <c:pt idx="1">
                  <c:v>15.555555555555555</c:v>
                </c:pt>
                <c:pt idx="2">
                  <c:v>9.2</c:v>
                </c:pt>
                <c:pt idx="3">
                  <c:v>6.333333333333333</c:v>
                </c:pt>
                <c:pt idx="4">
                  <c:v>16.375</c:v>
                </c:pt>
                <c:pt idx="5">
                  <c:v>22</c:v>
                </c:pt>
                <c:pt idx="6">
                  <c:v>15.857142857142858</c:v>
                </c:pt>
                <c:pt idx="7">
                  <c:v>31.161290322580644</c:v>
                </c:pt>
                <c:pt idx="8">
                  <c:v>49.142857142857146</c:v>
                </c:pt>
                <c:pt idx="9">
                  <c:v>26.5</c:v>
                </c:pt>
                <c:pt idx="10">
                  <c:v>38.875</c:v>
                </c:pt>
                <c:pt idx="11">
                  <c:v>47.666666666666664</c:v>
                </c:pt>
                <c:pt idx="12">
                  <c:v>42</c:v>
                </c:pt>
                <c:pt idx="13">
                  <c:v>35.294117647058826</c:v>
                </c:pt>
                <c:pt idx="14">
                  <c:v>31.88888888888889</c:v>
                </c:pt>
                <c:pt idx="15">
                  <c:v>49.5</c:v>
                </c:pt>
                <c:pt idx="16">
                  <c:v>33.8</c:v>
                </c:pt>
                <c:pt idx="17">
                  <c:v>34</c:v>
                </c:pt>
                <c:pt idx="18">
                  <c:v>42</c:v>
                </c:pt>
                <c:pt idx="19">
                  <c:v>45</c:v>
                </c:pt>
                <c:pt idx="20">
                  <c:v>41</c:v>
                </c:pt>
                <c:pt idx="21">
                  <c:v>33</c:v>
                </c:pt>
                <c:pt idx="22">
                  <c:v>27</c:v>
                </c:pt>
                <c:pt idx="23">
                  <c:v>15</c:v>
                </c:pt>
                <c:pt idx="24">
                  <c:v>24</c:v>
                </c:pt>
                <c:pt idx="25">
                  <c:v>41</c:v>
                </c:pt>
              </c:numCache>
            </c:numRef>
          </c:xVal>
          <c:yVal>
            <c:numRef>
              <c:f>Sheet1!$Y$23:$Y$48</c:f>
              <c:numCache>
                <c:ptCount val="26"/>
                <c:pt idx="0">
                  <c:v>0.058823529411764705</c:v>
                </c:pt>
                <c:pt idx="1">
                  <c:v>0.13571428571428573</c:v>
                </c:pt>
                <c:pt idx="2">
                  <c:v>0.13043478260869565</c:v>
                </c:pt>
                <c:pt idx="3">
                  <c:v>0.15789473684210528</c:v>
                </c:pt>
                <c:pt idx="4">
                  <c:v>0.1450381679389313</c:v>
                </c:pt>
                <c:pt idx="5">
                  <c:v>0.18181818181818182</c:v>
                </c:pt>
                <c:pt idx="6">
                  <c:v>0.14414414414414414</c:v>
                </c:pt>
                <c:pt idx="7">
                  <c:v>0.16045548654244307</c:v>
                </c:pt>
                <c:pt idx="8">
                  <c:v>0.14534883720930233</c:v>
                </c:pt>
                <c:pt idx="9">
                  <c:v>0.16981132075471697</c:v>
                </c:pt>
                <c:pt idx="10">
                  <c:v>0.17684887459807075</c:v>
                </c:pt>
                <c:pt idx="11">
                  <c:v>0.14685314685314685</c:v>
                </c:pt>
                <c:pt idx="12">
                  <c:v>0.14285714285714285</c:v>
                </c:pt>
                <c:pt idx="13">
                  <c:v>0.15</c:v>
                </c:pt>
                <c:pt idx="14">
                  <c:v>0.1602787456445993</c:v>
                </c:pt>
                <c:pt idx="15">
                  <c:v>0.10101010101010101</c:v>
                </c:pt>
                <c:pt idx="16">
                  <c:v>0.13609467455621302</c:v>
                </c:pt>
                <c:pt idx="17">
                  <c:v>0.20588235294117646</c:v>
                </c:pt>
                <c:pt idx="18">
                  <c:v>0.11904761904761904</c:v>
                </c:pt>
                <c:pt idx="19">
                  <c:v>0.13333333333333333</c:v>
                </c:pt>
                <c:pt idx="20">
                  <c:v>0.12195121951219512</c:v>
                </c:pt>
                <c:pt idx="21">
                  <c:v>0.15151515151515152</c:v>
                </c:pt>
                <c:pt idx="22">
                  <c:v>0.18518518518518517</c:v>
                </c:pt>
                <c:pt idx="23">
                  <c:v>0.13333333333333333</c:v>
                </c:pt>
                <c:pt idx="24">
                  <c:v>0.20833333333333334</c:v>
                </c:pt>
                <c:pt idx="25">
                  <c:v>0.14634146341463414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Sheet1!$V$14:$V$16</c:f>
              <c:numCache>
                <c:ptCount val="3"/>
                <c:pt idx="0">
                  <c:v>40.91304347826087</c:v>
                </c:pt>
                <c:pt idx="1">
                  <c:v>53.857142857142854</c:v>
                </c:pt>
                <c:pt idx="2">
                  <c:v>46.5</c:v>
                </c:pt>
              </c:numCache>
            </c:numRef>
          </c:xVal>
          <c:yVal>
            <c:numRef>
              <c:f>Sheet1!$S$14:$S$16</c:f>
              <c:numCache>
                <c:ptCount val="3"/>
                <c:pt idx="0">
                  <c:v>0.20191285866099895</c:v>
                </c:pt>
                <c:pt idx="1">
                  <c:v>0.20424403183023873</c:v>
                </c:pt>
                <c:pt idx="2">
                  <c:v>0.1774193548387097</c:v>
                </c:pt>
              </c:numCache>
            </c:numRef>
          </c:yVal>
          <c:smooth val="0"/>
        </c:ser>
        <c:axId val="63761009"/>
        <c:axId val="36978170"/>
      </c:scatterChart>
      <c:valAx>
        <c:axId val="6376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78170"/>
        <c:crosses val="autoZero"/>
        <c:crossBetween val="midCat"/>
        <c:dispUnits/>
      </c:valAx>
      <c:valAx>
        <c:axId val="36978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61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86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8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76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76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8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8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8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ctrical.energy.reading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l\Documents\house\energy%20and%20house\temperatures03-0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ol"/>
      <sheetName val="kwh-degreedays"/>
      <sheetName val="12 month trailing"/>
      <sheetName val="12 month average"/>
      <sheetName val="Chart4"/>
      <sheetName val="pool temp x heating"/>
      <sheetName val="Chart5"/>
      <sheetName val="readings"/>
      <sheetName val="heating"/>
      <sheetName val="total"/>
      <sheetName val="monthly total"/>
      <sheetName val="monthlyconsumption"/>
      <sheetName val="Monthly Percentage"/>
      <sheetName val="monthlyslate"/>
      <sheetName val="field"/>
      <sheetName val="watts"/>
      <sheetName val="weekly output"/>
      <sheetName val="weekly consumption"/>
      <sheetName val="weekly percentage"/>
      <sheetName val="weekly slate"/>
      <sheetName val="weekly  field"/>
      <sheetName val="daily kwh by dd"/>
      <sheetName val="kwh-temp"/>
      <sheetName val="consumption"/>
      <sheetName val="percent"/>
      <sheetName val="hourly"/>
      <sheetName val="hourly total"/>
      <sheetName val="hourlyfield"/>
      <sheetName val="hourlyslate"/>
      <sheetName val="meter"/>
      <sheetName val="slate"/>
      <sheetName val="hourly field"/>
      <sheetName val="modeled"/>
      <sheetName val="Chart2"/>
      <sheetName val="relative"/>
      <sheetName val="webhits"/>
      <sheetName val="comparisons"/>
      <sheetName val="orrington+lakeside"/>
      <sheetName val="orrington lakeside heating"/>
      <sheetName val="orrington"/>
      <sheetName val="orrington therms"/>
      <sheetName val="changes"/>
      <sheetName val="monitor"/>
      <sheetName val="orrington electricity"/>
    </sheetNames>
    <sheetDataSet>
      <sheetData sheetId="7">
        <row r="473">
          <cell r="U473">
            <v>10.9824</v>
          </cell>
        </row>
        <row r="474">
          <cell r="U474">
            <v>21.8592</v>
          </cell>
        </row>
        <row r="475">
          <cell r="U475">
            <v>20.6976</v>
          </cell>
        </row>
        <row r="476">
          <cell r="U476">
            <v>21.172800000000002</v>
          </cell>
        </row>
        <row r="477">
          <cell r="U477">
            <v>20.6448</v>
          </cell>
        </row>
        <row r="478">
          <cell r="U478">
            <v>19.6944</v>
          </cell>
        </row>
        <row r="479">
          <cell r="U479">
            <v>16.631999999999998</v>
          </cell>
        </row>
        <row r="480">
          <cell r="U480">
            <v>1.0032</v>
          </cell>
        </row>
        <row r="481">
          <cell r="U481">
            <v>19.8528</v>
          </cell>
        </row>
        <row r="482">
          <cell r="U482">
            <v>19.9056</v>
          </cell>
        </row>
        <row r="483">
          <cell r="U483">
            <v>15.206399999999999</v>
          </cell>
        </row>
        <row r="484">
          <cell r="U484">
            <v>13.569600000000001</v>
          </cell>
        </row>
        <row r="485">
          <cell r="U485">
            <v>8.3952</v>
          </cell>
        </row>
        <row r="486">
          <cell r="U486">
            <v>7.13856</v>
          </cell>
        </row>
        <row r="487">
          <cell r="U487">
            <v>2.1647999999999996</v>
          </cell>
        </row>
        <row r="488">
          <cell r="U488">
            <v>2.3760000000000003</v>
          </cell>
        </row>
        <row r="489">
          <cell r="U489">
            <v>10.032</v>
          </cell>
        </row>
        <row r="490">
          <cell r="U490">
            <v>16.104</v>
          </cell>
        </row>
        <row r="491">
          <cell r="U491">
            <v>5.3328</v>
          </cell>
        </row>
        <row r="492">
          <cell r="U492">
            <v>6.6</v>
          </cell>
        </row>
        <row r="493">
          <cell r="U493">
            <v>4.0832</v>
          </cell>
        </row>
        <row r="494">
          <cell r="U494">
            <v>6.3888</v>
          </cell>
        </row>
        <row r="495">
          <cell r="U495">
            <v>1.1616</v>
          </cell>
        </row>
        <row r="496">
          <cell r="U496">
            <v>8.2632</v>
          </cell>
        </row>
        <row r="497">
          <cell r="U497">
            <v>10.969199999999999</v>
          </cell>
        </row>
        <row r="498">
          <cell r="U498">
            <v>14.836800000000002</v>
          </cell>
        </row>
        <row r="499">
          <cell r="U499">
            <v>14.625599999999999</v>
          </cell>
        </row>
        <row r="500">
          <cell r="U500">
            <v>6.9168</v>
          </cell>
        </row>
        <row r="501">
          <cell r="U501">
            <v>7.7088</v>
          </cell>
        </row>
        <row r="502">
          <cell r="U502">
            <v>14.0976</v>
          </cell>
        </row>
        <row r="503">
          <cell r="U503">
            <v>15.047999999999998</v>
          </cell>
        </row>
        <row r="504">
          <cell r="U504">
            <v>11.6688</v>
          </cell>
        </row>
        <row r="505">
          <cell r="U505">
            <v>4.8576</v>
          </cell>
        </row>
        <row r="506">
          <cell r="U506">
            <v>3.5376</v>
          </cell>
        </row>
        <row r="507">
          <cell r="U507">
            <v>1.6368</v>
          </cell>
        </row>
        <row r="508">
          <cell r="U508">
            <v>1.2671999999999999</v>
          </cell>
        </row>
        <row r="509">
          <cell r="U509">
            <v>4.2064</v>
          </cell>
        </row>
        <row r="510">
          <cell r="U510">
            <v>5.28</v>
          </cell>
        </row>
        <row r="511">
          <cell r="U511">
            <v>9.6624</v>
          </cell>
        </row>
        <row r="512">
          <cell r="U512">
            <v>0.6864</v>
          </cell>
        </row>
        <row r="513">
          <cell r="U513">
            <v>11.6688</v>
          </cell>
        </row>
        <row r="514">
          <cell r="U514">
            <v>4.0128</v>
          </cell>
        </row>
        <row r="515">
          <cell r="U515">
            <v>0.8448</v>
          </cell>
        </row>
        <row r="516">
          <cell r="U516">
            <v>13.9392</v>
          </cell>
        </row>
        <row r="517">
          <cell r="U517">
            <v>2.2704</v>
          </cell>
        </row>
        <row r="518">
          <cell r="U518">
            <v>2.3760000000000003</v>
          </cell>
        </row>
        <row r="519">
          <cell r="U519">
            <v>10.982399999999998</v>
          </cell>
        </row>
        <row r="520">
          <cell r="U520">
            <v>8.236799999999999</v>
          </cell>
        </row>
        <row r="521">
          <cell r="U521">
            <v>10.1904</v>
          </cell>
        </row>
        <row r="522">
          <cell r="U522">
            <v>8.2896</v>
          </cell>
        </row>
        <row r="523">
          <cell r="U523">
            <v>8.2896</v>
          </cell>
        </row>
        <row r="524">
          <cell r="U524">
            <v>1.4784000000000002</v>
          </cell>
        </row>
        <row r="525">
          <cell r="U525">
            <v>1.2672</v>
          </cell>
        </row>
        <row r="526">
          <cell r="U526">
            <v>6.283199999999999</v>
          </cell>
        </row>
        <row r="527">
          <cell r="U527">
            <v>8.5536</v>
          </cell>
        </row>
        <row r="528">
          <cell r="U528">
            <v>1.32</v>
          </cell>
        </row>
        <row r="529">
          <cell r="U529">
            <v>1.1616</v>
          </cell>
        </row>
        <row r="530">
          <cell r="U530">
            <v>3.5375999999999994</v>
          </cell>
        </row>
        <row r="531">
          <cell r="U531">
            <v>6.6</v>
          </cell>
        </row>
        <row r="532">
          <cell r="U532">
            <v>12.724799999999998</v>
          </cell>
        </row>
        <row r="533">
          <cell r="U533">
            <v>10.3752</v>
          </cell>
        </row>
        <row r="534">
          <cell r="U534">
            <v>8.712</v>
          </cell>
        </row>
        <row r="535">
          <cell r="U535">
            <v>3.5376000000000003</v>
          </cell>
        </row>
        <row r="536">
          <cell r="U536">
            <v>11.616</v>
          </cell>
        </row>
        <row r="537">
          <cell r="U537">
            <v>6.946971428571429</v>
          </cell>
        </row>
        <row r="538">
          <cell r="U538">
            <v>4.1184</v>
          </cell>
        </row>
        <row r="539">
          <cell r="U539">
            <v>1.0032</v>
          </cell>
        </row>
        <row r="540">
          <cell r="U540">
            <v>12.3552</v>
          </cell>
        </row>
        <row r="541">
          <cell r="U541">
            <v>2.9568</v>
          </cell>
        </row>
        <row r="542">
          <cell r="U542">
            <v>2.0591999999999997</v>
          </cell>
        </row>
        <row r="543">
          <cell r="U543">
            <v>1.1088</v>
          </cell>
        </row>
        <row r="544">
          <cell r="U544">
            <v>1.584</v>
          </cell>
        </row>
        <row r="545">
          <cell r="U545">
            <v>0.0528</v>
          </cell>
        </row>
        <row r="546">
          <cell r="U546">
            <v>1.3728</v>
          </cell>
        </row>
        <row r="547">
          <cell r="U547">
            <v>1.2671999999999999</v>
          </cell>
        </row>
        <row r="548">
          <cell r="U548">
            <v>1.4256</v>
          </cell>
        </row>
        <row r="549">
          <cell r="U549">
            <v>0.7392</v>
          </cell>
        </row>
        <row r="550">
          <cell r="U550">
            <v>2.376</v>
          </cell>
        </row>
        <row r="551">
          <cell r="U551">
            <v>1.6368</v>
          </cell>
        </row>
        <row r="552">
          <cell r="U552">
            <v>2.4816</v>
          </cell>
        </row>
        <row r="553">
          <cell r="U553">
            <v>0.7392000000000001</v>
          </cell>
        </row>
        <row r="554">
          <cell r="U554">
            <v>12.302399999999999</v>
          </cell>
        </row>
        <row r="555">
          <cell r="U555">
            <v>12.3552</v>
          </cell>
        </row>
        <row r="556">
          <cell r="U556">
            <v>15.047999999999998</v>
          </cell>
        </row>
        <row r="557">
          <cell r="U557">
            <v>15.2592</v>
          </cell>
        </row>
        <row r="558">
          <cell r="U558">
            <v>10.296</v>
          </cell>
        </row>
        <row r="559">
          <cell r="U559">
            <v>2.7279999999999998</v>
          </cell>
        </row>
        <row r="560">
          <cell r="U560">
            <v>0.6335999999999999</v>
          </cell>
        </row>
        <row r="561">
          <cell r="U561">
            <v>6.7056000000000004</v>
          </cell>
        </row>
        <row r="562">
          <cell r="U562">
            <v>8.5536</v>
          </cell>
        </row>
        <row r="563">
          <cell r="U563">
            <v>12.7776</v>
          </cell>
        </row>
        <row r="564">
          <cell r="U564">
            <v>2.4288</v>
          </cell>
        </row>
        <row r="565">
          <cell r="U565">
            <v>14.1504</v>
          </cell>
        </row>
        <row r="566">
          <cell r="U566">
            <v>12.1968</v>
          </cell>
        </row>
        <row r="567">
          <cell r="U567">
            <v>8.395199999999999</v>
          </cell>
        </row>
        <row r="568">
          <cell r="U568">
            <v>7.128</v>
          </cell>
        </row>
        <row r="569">
          <cell r="U569">
            <v>12.302399999999999</v>
          </cell>
        </row>
        <row r="570">
          <cell r="U570">
            <v>4.4352</v>
          </cell>
        </row>
        <row r="571">
          <cell r="U571">
            <v>12.7776</v>
          </cell>
        </row>
        <row r="572">
          <cell r="U572">
            <v>9.021257142857142</v>
          </cell>
        </row>
        <row r="573">
          <cell r="U573">
            <v>19.4304</v>
          </cell>
        </row>
        <row r="574">
          <cell r="U574">
            <v>15.206399999999999</v>
          </cell>
        </row>
        <row r="575">
          <cell r="U575">
            <v>17.5296</v>
          </cell>
        </row>
        <row r="576">
          <cell r="U576">
            <v>1.0032</v>
          </cell>
        </row>
        <row r="577">
          <cell r="U577">
            <v>4.118399999999999</v>
          </cell>
        </row>
        <row r="578">
          <cell r="U578">
            <v>1.1088</v>
          </cell>
        </row>
        <row r="579">
          <cell r="U579">
            <v>9.9792</v>
          </cell>
        </row>
        <row r="580">
          <cell r="U580">
            <v>13.7808</v>
          </cell>
        </row>
        <row r="581">
          <cell r="U581">
            <v>20.380799999999997</v>
          </cell>
        </row>
        <row r="582">
          <cell r="U582">
            <v>12.0912</v>
          </cell>
        </row>
        <row r="583">
          <cell r="U583">
            <v>0.47519999999999996</v>
          </cell>
        </row>
        <row r="584">
          <cell r="U584">
            <v>2.8512</v>
          </cell>
        </row>
        <row r="585">
          <cell r="U585">
            <v>10.243200000000002</v>
          </cell>
        </row>
        <row r="603">
          <cell r="U603">
            <v>21.0672</v>
          </cell>
        </row>
        <row r="604">
          <cell r="U604">
            <v>23.3376</v>
          </cell>
        </row>
        <row r="605">
          <cell r="U605">
            <v>8.3072</v>
          </cell>
        </row>
        <row r="606">
          <cell r="U606">
            <v>10.824</v>
          </cell>
        </row>
        <row r="607">
          <cell r="U607">
            <v>10.1376</v>
          </cell>
        </row>
        <row r="608">
          <cell r="U608">
            <v>15.470399999999998</v>
          </cell>
        </row>
        <row r="609">
          <cell r="U609">
            <v>8.9232</v>
          </cell>
        </row>
        <row r="610">
          <cell r="U610">
            <v>13.2</v>
          </cell>
        </row>
        <row r="611">
          <cell r="U611">
            <v>6.7056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2004"/>
      <sheetName val="2003"/>
      <sheetName val="Chart1"/>
      <sheetName val="Sheet2"/>
      <sheetName val="Sheet1"/>
      <sheetName val="combined"/>
    </sheetNames>
    <sheetDataSet>
      <sheetData sheetId="6">
        <row r="638">
          <cell r="E638">
            <v>18</v>
          </cell>
        </row>
        <row r="639">
          <cell r="E639">
            <v>13</v>
          </cell>
        </row>
        <row r="640">
          <cell r="E640">
            <v>21</v>
          </cell>
        </row>
        <row r="641">
          <cell r="E641">
            <v>21</v>
          </cell>
        </row>
        <row r="642">
          <cell r="E642">
            <v>24</v>
          </cell>
        </row>
        <row r="643">
          <cell r="E643">
            <v>29</v>
          </cell>
        </row>
        <row r="644">
          <cell r="E644">
            <v>33</v>
          </cell>
        </row>
        <row r="645">
          <cell r="E645">
            <v>33</v>
          </cell>
        </row>
        <row r="646">
          <cell r="E646">
            <v>27</v>
          </cell>
        </row>
        <row r="647">
          <cell r="E647">
            <v>26</v>
          </cell>
        </row>
        <row r="648">
          <cell r="E648">
            <v>31</v>
          </cell>
        </row>
        <row r="649">
          <cell r="E649">
            <v>27</v>
          </cell>
        </row>
        <row r="650">
          <cell r="E65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workbookViewId="0" topLeftCell="B13">
      <pane xSplit="10180" topLeftCell="T257" activePane="topRight" state="split"/>
      <selection pane="topLeft" activeCell="A40" sqref="A40:IV40"/>
      <selection pane="topRight" activeCell="AA64" sqref="U1:AA64"/>
    </sheetView>
  </sheetViews>
  <sheetFormatPr defaultColWidth="11.00390625" defaultRowHeight="12.75"/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21</v>
      </c>
      <c r="P1" t="s">
        <v>29</v>
      </c>
      <c r="U1" t="s">
        <v>23</v>
      </c>
      <c r="V1" t="s">
        <v>14</v>
      </c>
      <c r="W1" t="s">
        <v>15</v>
      </c>
      <c r="X1" t="s">
        <v>16</v>
      </c>
      <c r="Y1" t="s">
        <v>24</v>
      </c>
      <c r="Z1" t="s">
        <v>25</v>
      </c>
      <c r="AA1" t="s">
        <v>30</v>
      </c>
    </row>
    <row r="2" spans="1:27" ht="12.75">
      <c r="A2" s="1">
        <v>36433</v>
      </c>
      <c r="B2">
        <v>1755</v>
      </c>
      <c r="C2">
        <v>37</v>
      </c>
      <c r="D2">
        <v>5</v>
      </c>
      <c r="E2" s="2">
        <v>-99</v>
      </c>
      <c r="F2" s="2">
        <v>-99</v>
      </c>
      <c r="G2" s="2">
        <v>-99</v>
      </c>
      <c r="H2" s="2">
        <v>-99</v>
      </c>
      <c r="I2" s="2">
        <v>-99</v>
      </c>
      <c r="J2" s="2">
        <v>-99</v>
      </c>
      <c r="K2" s="2">
        <v>-99</v>
      </c>
      <c r="L2" s="2">
        <v>-99</v>
      </c>
      <c r="M2" s="2">
        <v>-99</v>
      </c>
      <c r="P2" s="2">
        <f aca="true" t="shared" si="0" ref="P2:P35">N2/G2</f>
        <v>0</v>
      </c>
      <c r="U2" t="s">
        <v>26</v>
      </c>
      <c r="V2" t="s">
        <v>26</v>
      </c>
      <c r="W2" t="s">
        <v>26</v>
      </c>
      <c r="X2" t="s">
        <v>26</v>
      </c>
      <c r="Y2" t="s">
        <v>26</v>
      </c>
      <c r="Z2" t="s">
        <v>26</v>
      </c>
      <c r="AA2">
        <v>1</v>
      </c>
    </row>
    <row r="3" spans="1:27" ht="12.75">
      <c r="A3" s="1">
        <v>36435</v>
      </c>
      <c r="B3">
        <v>1763</v>
      </c>
      <c r="C3">
        <v>56</v>
      </c>
      <c r="D3">
        <v>8</v>
      </c>
      <c r="E3" s="2">
        <v>-99</v>
      </c>
      <c r="F3" s="2">
        <v>-99</v>
      </c>
      <c r="G3" s="2">
        <f aca="true" t="shared" si="1" ref="G3:G44">A3-A2</f>
        <v>2</v>
      </c>
      <c r="H3">
        <f aca="true" t="shared" si="2" ref="H3:H44">B3-B2</f>
        <v>8</v>
      </c>
      <c r="I3">
        <f aca="true" t="shared" si="3" ref="I3:I44">C3-C2</f>
        <v>19</v>
      </c>
      <c r="J3">
        <f aca="true" t="shared" si="4" ref="J3:J44">D3-D2</f>
        <v>3</v>
      </c>
      <c r="K3" s="2">
        <v>-99</v>
      </c>
      <c r="L3" s="2">
        <v>-99</v>
      </c>
      <c r="M3" s="2">
        <f aca="true" t="shared" si="5" ref="M3:M18">I3+J3</f>
        <v>22</v>
      </c>
      <c r="P3" s="2">
        <f t="shared" si="0"/>
        <v>0</v>
      </c>
      <c r="U3" t="s">
        <v>26</v>
      </c>
      <c r="V3" t="s">
        <v>26</v>
      </c>
      <c r="W3" t="s">
        <v>26</v>
      </c>
      <c r="X3" t="s">
        <v>26</v>
      </c>
      <c r="Y3" t="s">
        <v>26</v>
      </c>
      <c r="Z3" t="s">
        <v>26</v>
      </c>
      <c r="AA3">
        <v>1</v>
      </c>
    </row>
    <row r="4" spans="1:27" ht="12.75">
      <c r="A4" s="1">
        <v>36437</v>
      </c>
      <c r="B4">
        <v>1769</v>
      </c>
      <c r="C4">
        <v>63</v>
      </c>
      <c r="D4">
        <v>10</v>
      </c>
      <c r="E4" s="2">
        <v>-99</v>
      </c>
      <c r="F4" s="2">
        <v>-99</v>
      </c>
      <c r="G4" s="2">
        <f t="shared" si="1"/>
        <v>2</v>
      </c>
      <c r="H4">
        <f t="shared" si="2"/>
        <v>6</v>
      </c>
      <c r="I4">
        <f t="shared" si="3"/>
        <v>7</v>
      </c>
      <c r="J4">
        <f t="shared" si="4"/>
        <v>2</v>
      </c>
      <c r="K4" s="2">
        <v>-99</v>
      </c>
      <c r="L4" s="2">
        <v>-99</v>
      </c>
      <c r="M4" s="2">
        <f t="shared" si="5"/>
        <v>9</v>
      </c>
      <c r="P4" s="2">
        <f t="shared" si="0"/>
        <v>0</v>
      </c>
      <c r="U4" t="s">
        <v>26</v>
      </c>
      <c r="V4" t="s">
        <v>26</v>
      </c>
      <c r="W4" t="s">
        <v>26</v>
      </c>
      <c r="X4" t="s">
        <v>26</v>
      </c>
      <c r="Y4" t="s">
        <v>26</v>
      </c>
      <c r="Z4" t="s">
        <v>26</v>
      </c>
      <c r="AA4">
        <v>1</v>
      </c>
    </row>
    <row r="5" spans="1:27" ht="12.75">
      <c r="A5" s="1">
        <v>36443</v>
      </c>
      <c r="B5">
        <v>1774</v>
      </c>
      <c r="C5">
        <v>71</v>
      </c>
      <c r="D5">
        <v>10</v>
      </c>
      <c r="E5" s="2">
        <v>-99</v>
      </c>
      <c r="F5" s="2">
        <v>-99</v>
      </c>
      <c r="G5" s="2">
        <f t="shared" si="1"/>
        <v>6</v>
      </c>
      <c r="H5">
        <f t="shared" si="2"/>
        <v>5</v>
      </c>
      <c r="I5">
        <f t="shared" si="3"/>
        <v>8</v>
      </c>
      <c r="J5">
        <f t="shared" si="4"/>
        <v>0</v>
      </c>
      <c r="K5" s="2">
        <v>-99</v>
      </c>
      <c r="L5" s="2">
        <v>-99</v>
      </c>
      <c r="M5" s="2">
        <f t="shared" si="5"/>
        <v>8</v>
      </c>
      <c r="P5" s="2">
        <f t="shared" si="0"/>
        <v>0</v>
      </c>
      <c r="U5" t="s">
        <v>26</v>
      </c>
      <c r="V5" t="s">
        <v>26</v>
      </c>
      <c r="W5" t="s">
        <v>26</v>
      </c>
      <c r="X5" t="s">
        <v>26</v>
      </c>
      <c r="Y5" t="s">
        <v>26</v>
      </c>
      <c r="Z5" t="s">
        <v>26</v>
      </c>
      <c r="AA5">
        <v>1</v>
      </c>
    </row>
    <row r="6" spans="1:27" ht="12.75">
      <c r="A6" s="1">
        <v>36445</v>
      </c>
      <c r="B6">
        <v>1776</v>
      </c>
      <c r="C6">
        <v>75</v>
      </c>
      <c r="D6">
        <v>11</v>
      </c>
      <c r="E6" s="2">
        <v>-99</v>
      </c>
      <c r="F6" s="2">
        <v>-99</v>
      </c>
      <c r="G6" s="2">
        <f t="shared" si="1"/>
        <v>2</v>
      </c>
      <c r="H6">
        <f t="shared" si="2"/>
        <v>2</v>
      </c>
      <c r="I6">
        <f t="shared" si="3"/>
        <v>4</v>
      </c>
      <c r="J6">
        <f t="shared" si="4"/>
        <v>1</v>
      </c>
      <c r="K6" s="2">
        <v>-99</v>
      </c>
      <c r="L6" s="2">
        <v>-99</v>
      </c>
      <c r="M6" s="2">
        <f t="shared" si="5"/>
        <v>5</v>
      </c>
      <c r="P6" s="2">
        <f t="shared" si="0"/>
        <v>0</v>
      </c>
      <c r="U6" t="s">
        <v>26</v>
      </c>
      <c r="V6" t="s">
        <v>26</v>
      </c>
      <c r="W6" t="s">
        <v>26</v>
      </c>
      <c r="X6" t="s">
        <v>26</v>
      </c>
      <c r="Y6" t="s">
        <v>26</v>
      </c>
      <c r="Z6" t="s">
        <v>26</v>
      </c>
      <c r="AA6">
        <v>1</v>
      </c>
    </row>
    <row r="7" spans="1:27" ht="12.75">
      <c r="A7" s="1">
        <v>36452</v>
      </c>
      <c r="B7">
        <v>1792</v>
      </c>
      <c r="C7">
        <v>100</v>
      </c>
      <c r="D7">
        <v>14</v>
      </c>
      <c r="E7" s="2">
        <v>-99</v>
      </c>
      <c r="F7" s="2">
        <v>-99</v>
      </c>
      <c r="G7" s="2">
        <f t="shared" si="1"/>
        <v>7</v>
      </c>
      <c r="H7">
        <f t="shared" si="2"/>
        <v>16</v>
      </c>
      <c r="I7">
        <f t="shared" si="3"/>
        <v>25</v>
      </c>
      <c r="J7">
        <f t="shared" si="4"/>
        <v>3</v>
      </c>
      <c r="K7" s="2">
        <v>-99</v>
      </c>
      <c r="L7" s="2">
        <v>-99</v>
      </c>
      <c r="M7" s="2">
        <f t="shared" si="5"/>
        <v>28</v>
      </c>
      <c r="P7" s="2">
        <f t="shared" si="0"/>
        <v>0</v>
      </c>
      <c r="U7" t="s">
        <v>26</v>
      </c>
      <c r="V7" t="s">
        <v>26</v>
      </c>
      <c r="W7" t="s">
        <v>26</v>
      </c>
      <c r="X7" t="s">
        <v>26</v>
      </c>
      <c r="Y7" t="s">
        <v>26</v>
      </c>
      <c r="Z7" t="s">
        <v>26</v>
      </c>
      <c r="AA7">
        <v>1</v>
      </c>
    </row>
    <row r="8" spans="1:27" ht="12.75">
      <c r="A8" s="1">
        <v>36487</v>
      </c>
      <c r="B8">
        <v>1916</v>
      </c>
      <c r="C8">
        <v>345</v>
      </c>
      <c r="D8">
        <v>58</v>
      </c>
      <c r="E8" s="2">
        <v>-99</v>
      </c>
      <c r="F8" s="2">
        <v>-99</v>
      </c>
      <c r="G8" s="2">
        <f t="shared" si="1"/>
        <v>35</v>
      </c>
      <c r="H8">
        <f t="shared" si="2"/>
        <v>124</v>
      </c>
      <c r="I8">
        <f t="shared" si="3"/>
        <v>245</v>
      </c>
      <c r="J8">
        <f t="shared" si="4"/>
        <v>44</v>
      </c>
      <c r="K8" s="2">
        <v>-99</v>
      </c>
      <c r="L8" s="2">
        <v>-99</v>
      </c>
      <c r="M8" s="2">
        <f t="shared" si="5"/>
        <v>289</v>
      </c>
      <c r="P8" s="2">
        <f t="shared" si="0"/>
        <v>0</v>
      </c>
      <c r="U8" t="s">
        <v>26</v>
      </c>
      <c r="V8" t="s">
        <v>26</v>
      </c>
      <c r="W8" t="s">
        <v>26</v>
      </c>
      <c r="X8" t="s">
        <v>26</v>
      </c>
      <c r="Y8" t="s">
        <v>26</v>
      </c>
      <c r="Z8" t="s">
        <v>26</v>
      </c>
      <c r="AA8">
        <v>1</v>
      </c>
    </row>
    <row r="9" spans="1:27" ht="12.75">
      <c r="A9" s="1">
        <v>36494</v>
      </c>
      <c r="B9">
        <v>1955</v>
      </c>
      <c r="C9">
        <v>420</v>
      </c>
      <c r="D9">
        <v>77</v>
      </c>
      <c r="E9" s="2">
        <v>-99</v>
      </c>
      <c r="F9" s="2">
        <v>-99</v>
      </c>
      <c r="G9" s="2">
        <f t="shared" si="1"/>
        <v>7</v>
      </c>
      <c r="H9">
        <f t="shared" si="2"/>
        <v>39</v>
      </c>
      <c r="I9">
        <f t="shared" si="3"/>
        <v>75</v>
      </c>
      <c r="J9">
        <f t="shared" si="4"/>
        <v>19</v>
      </c>
      <c r="K9" s="2">
        <v>-99</v>
      </c>
      <c r="L9" s="2">
        <v>-99</v>
      </c>
      <c r="M9" s="2">
        <f t="shared" si="5"/>
        <v>94</v>
      </c>
      <c r="P9" s="2">
        <f t="shared" si="0"/>
        <v>0</v>
      </c>
      <c r="U9" t="s">
        <v>26</v>
      </c>
      <c r="V9" t="s">
        <v>26</v>
      </c>
      <c r="W9" t="s">
        <v>26</v>
      </c>
      <c r="X9" t="s">
        <v>26</v>
      </c>
      <c r="Y9" t="s">
        <v>26</v>
      </c>
      <c r="Z9" t="s">
        <v>26</v>
      </c>
      <c r="AA9">
        <v>1</v>
      </c>
    </row>
    <row r="10" spans="1:27" ht="12.75">
      <c r="A10" s="1">
        <v>36509</v>
      </c>
      <c r="B10">
        <v>2055</v>
      </c>
      <c r="C10">
        <v>604</v>
      </c>
      <c r="D10">
        <v>124</v>
      </c>
      <c r="E10" s="2">
        <v>-99</v>
      </c>
      <c r="F10" s="2">
        <v>-99</v>
      </c>
      <c r="G10" s="2">
        <f t="shared" si="1"/>
        <v>15</v>
      </c>
      <c r="H10">
        <f t="shared" si="2"/>
        <v>100</v>
      </c>
      <c r="I10">
        <f t="shared" si="3"/>
        <v>184</v>
      </c>
      <c r="J10">
        <f t="shared" si="4"/>
        <v>47</v>
      </c>
      <c r="K10" s="2">
        <v>-99</v>
      </c>
      <c r="L10" s="2">
        <v>-99</v>
      </c>
      <c r="M10" s="2">
        <f t="shared" si="5"/>
        <v>231</v>
      </c>
      <c r="P10" s="2">
        <f t="shared" si="0"/>
        <v>0</v>
      </c>
      <c r="U10" t="s">
        <v>26</v>
      </c>
      <c r="V10" t="s">
        <v>26</v>
      </c>
      <c r="W10" t="s">
        <v>26</v>
      </c>
      <c r="X10" t="s">
        <v>26</v>
      </c>
      <c r="Y10" t="s">
        <v>26</v>
      </c>
      <c r="Z10" t="s">
        <v>26</v>
      </c>
      <c r="AA10">
        <v>1</v>
      </c>
    </row>
    <row r="11" spans="1:27" ht="12.75">
      <c r="A11" s="1">
        <v>36515</v>
      </c>
      <c r="B11">
        <v>2097</v>
      </c>
      <c r="C11">
        <v>674</v>
      </c>
      <c r="D11">
        <v>150</v>
      </c>
      <c r="E11">
        <v>671</v>
      </c>
      <c r="F11">
        <v>326</v>
      </c>
      <c r="G11" s="2">
        <f t="shared" si="1"/>
        <v>6</v>
      </c>
      <c r="H11">
        <f t="shared" si="2"/>
        <v>42</v>
      </c>
      <c r="I11">
        <f t="shared" si="3"/>
        <v>70</v>
      </c>
      <c r="J11">
        <f t="shared" si="4"/>
        <v>26</v>
      </c>
      <c r="K11" s="2">
        <v>-99</v>
      </c>
      <c r="L11" s="2">
        <v>-99</v>
      </c>
      <c r="M11" s="2">
        <f t="shared" si="5"/>
        <v>96</v>
      </c>
      <c r="P11" s="2">
        <f t="shared" si="0"/>
        <v>0</v>
      </c>
      <c r="U11" t="s">
        <v>26</v>
      </c>
      <c r="V11" t="s">
        <v>26</v>
      </c>
      <c r="W11" t="s">
        <v>26</v>
      </c>
      <c r="X11" t="s">
        <v>26</v>
      </c>
      <c r="Y11" t="s">
        <v>26</v>
      </c>
      <c r="Z11" t="s">
        <v>26</v>
      </c>
      <c r="AA11">
        <v>1</v>
      </c>
    </row>
    <row r="12" spans="1:27" ht="12.75">
      <c r="A12" s="1">
        <v>36519</v>
      </c>
      <c r="B12">
        <v>2123</v>
      </c>
      <c r="C12">
        <v>722</v>
      </c>
      <c r="D12">
        <v>166</v>
      </c>
      <c r="E12">
        <v>709</v>
      </c>
      <c r="F12">
        <v>363</v>
      </c>
      <c r="G12" s="2">
        <f t="shared" si="1"/>
        <v>4</v>
      </c>
      <c r="H12">
        <f t="shared" si="2"/>
        <v>26</v>
      </c>
      <c r="I12">
        <f t="shared" si="3"/>
        <v>48</v>
      </c>
      <c r="J12">
        <f t="shared" si="4"/>
        <v>16</v>
      </c>
      <c r="K12">
        <f aca="true" t="shared" si="6" ref="K12:K44">E12-E11</f>
        <v>38</v>
      </c>
      <c r="L12">
        <f aca="true" t="shared" si="7" ref="L12:L44">F12-F11</f>
        <v>37</v>
      </c>
      <c r="M12" s="2">
        <f t="shared" si="5"/>
        <v>64</v>
      </c>
      <c r="P12" s="2">
        <f t="shared" si="0"/>
        <v>0</v>
      </c>
      <c r="U12" t="s">
        <v>26</v>
      </c>
      <c r="V12" t="s">
        <v>26</v>
      </c>
      <c r="W12" t="s">
        <v>26</v>
      </c>
      <c r="X12" t="s">
        <v>26</v>
      </c>
      <c r="Y12" t="s">
        <v>26</v>
      </c>
      <c r="Z12" t="s">
        <v>26</v>
      </c>
      <c r="AA12">
        <v>1</v>
      </c>
    </row>
    <row r="13" spans="1:27" ht="12.75">
      <c r="A13" s="1">
        <v>36525</v>
      </c>
      <c r="B13">
        <v>2156</v>
      </c>
      <c r="C13">
        <v>781</v>
      </c>
      <c r="D13">
        <v>183</v>
      </c>
      <c r="E13">
        <v>759</v>
      </c>
      <c r="F13">
        <v>407</v>
      </c>
      <c r="G13" s="2">
        <f t="shared" si="1"/>
        <v>6</v>
      </c>
      <c r="H13">
        <f t="shared" si="2"/>
        <v>33</v>
      </c>
      <c r="I13">
        <f t="shared" si="3"/>
        <v>59</v>
      </c>
      <c r="J13">
        <f t="shared" si="4"/>
        <v>17</v>
      </c>
      <c r="K13">
        <f t="shared" si="6"/>
        <v>50</v>
      </c>
      <c r="L13">
        <f t="shared" si="7"/>
        <v>44</v>
      </c>
      <c r="M13" s="2">
        <f t="shared" si="5"/>
        <v>76</v>
      </c>
      <c r="P13" s="2">
        <f aca="true" t="shared" si="8" ref="P13:P23">N13/G13</f>
        <v>0</v>
      </c>
      <c r="U13" t="s">
        <v>26</v>
      </c>
      <c r="V13" t="s">
        <v>26</v>
      </c>
      <c r="W13" t="s">
        <v>26</v>
      </c>
      <c r="X13" t="s">
        <v>26</v>
      </c>
      <c r="Y13" t="s">
        <v>26</v>
      </c>
      <c r="Z13" t="s">
        <v>26</v>
      </c>
      <c r="AA13">
        <v>1</v>
      </c>
    </row>
    <row r="14" spans="1:27" ht="12.75">
      <c r="A14" s="1">
        <v>36548</v>
      </c>
      <c r="B14">
        <v>2346</v>
      </c>
      <c r="C14">
        <v>1055</v>
      </c>
      <c r="D14">
        <v>348</v>
      </c>
      <c r="E14">
        <v>1028</v>
      </c>
      <c r="F14">
        <v>491</v>
      </c>
      <c r="G14" s="2">
        <f t="shared" si="1"/>
        <v>23</v>
      </c>
      <c r="H14">
        <f t="shared" si="2"/>
        <v>190</v>
      </c>
      <c r="I14">
        <f t="shared" si="3"/>
        <v>274</v>
      </c>
      <c r="J14">
        <f t="shared" si="4"/>
        <v>165</v>
      </c>
      <c r="K14">
        <f t="shared" si="6"/>
        <v>269</v>
      </c>
      <c r="L14">
        <f t="shared" si="7"/>
        <v>84</v>
      </c>
      <c r="M14" s="2">
        <f t="shared" si="5"/>
        <v>439</v>
      </c>
      <c r="N14">
        <v>941</v>
      </c>
      <c r="P14" s="2">
        <f t="shared" si="8"/>
        <v>40.91304347826087</v>
      </c>
      <c r="Q14" s="2">
        <f aca="true" t="shared" si="9" ref="Q14:Q22">M14</f>
        <v>439</v>
      </c>
      <c r="R14">
        <f aca="true" t="shared" si="10" ref="R14:R22">H14</f>
        <v>190</v>
      </c>
      <c r="S14" s="5">
        <f aca="true" t="shared" si="11" ref="S14:S22">R14/N14</f>
        <v>0.20191285866099895</v>
      </c>
      <c r="T14" s="5">
        <f aca="true" t="shared" si="12" ref="T14:T22">Q14/N14</f>
        <v>0.4665249734325186</v>
      </c>
      <c r="U14" t="s">
        <v>26</v>
      </c>
      <c r="V14" s="2">
        <f aca="true" t="shared" si="13" ref="V14:V55">N14/G14</f>
        <v>40.91304347826087</v>
      </c>
      <c r="W14" s="6">
        <f aca="true" t="shared" si="14" ref="W14:W55">R14/G14</f>
        <v>8.26086956521739</v>
      </c>
      <c r="X14" s="6">
        <f>Q14/G14</f>
        <v>19.08695652173913</v>
      </c>
      <c r="Y14" s="4">
        <f aca="true" t="shared" si="15" ref="Y14:Y22">W14/V14</f>
        <v>0.20191285866099892</v>
      </c>
      <c r="Z14">
        <f>X14/V14</f>
        <v>0.4665249734325186</v>
      </c>
      <c r="AA14">
        <v>1</v>
      </c>
    </row>
    <row r="15" spans="1:27" ht="12.75">
      <c r="A15" s="1">
        <v>36555</v>
      </c>
      <c r="B15">
        <v>2423</v>
      </c>
      <c r="C15">
        <v>1166</v>
      </c>
      <c r="D15">
        <v>427</v>
      </c>
      <c r="E15">
        <v>1141</v>
      </c>
      <c r="F15">
        <v>506</v>
      </c>
      <c r="G15" s="2">
        <f t="shared" si="1"/>
        <v>7</v>
      </c>
      <c r="H15">
        <f t="shared" si="2"/>
        <v>77</v>
      </c>
      <c r="I15">
        <f t="shared" si="3"/>
        <v>111</v>
      </c>
      <c r="J15">
        <f t="shared" si="4"/>
        <v>79</v>
      </c>
      <c r="K15">
        <f t="shared" si="6"/>
        <v>113</v>
      </c>
      <c r="L15">
        <f t="shared" si="7"/>
        <v>15</v>
      </c>
      <c r="M15" s="2">
        <f t="shared" si="5"/>
        <v>190</v>
      </c>
      <c r="N15">
        <v>377</v>
      </c>
      <c r="P15" s="2">
        <f t="shared" si="8"/>
        <v>53.857142857142854</v>
      </c>
      <c r="Q15" s="2">
        <f t="shared" si="9"/>
        <v>190</v>
      </c>
      <c r="R15">
        <f t="shared" si="10"/>
        <v>77</v>
      </c>
      <c r="S15" s="5">
        <f t="shared" si="11"/>
        <v>0.20424403183023873</v>
      </c>
      <c r="T15" s="5">
        <f t="shared" si="12"/>
        <v>0.5039787798408488</v>
      </c>
      <c r="U15" t="s">
        <v>26</v>
      </c>
      <c r="V15" s="2">
        <f t="shared" si="13"/>
        <v>53.857142857142854</v>
      </c>
      <c r="W15" s="6">
        <f t="shared" si="14"/>
        <v>11</v>
      </c>
      <c r="X15" s="6">
        <f>Q15/G15</f>
        <v>27.142857142857142</v>
      </c>
      <c r="Y15" s="4">
        <f t="shared" si="15"/>
        <v>0.20424403183023873</v>
      </c>
      <c r="Z15">
        <f>X15/V15</f>
        <v>0.5039787798408488</v>
      </c>
      <c r="AA15">
        <v>1</v>
      </c>
    </row>
    <row r="16" spans="1:27" ht="12.75">
      <c r="A16" s="1">
        <v>36559</v>
      </c>
      <c r="B16">
        <v>2456</v>
      </c>
      <c r="C16">
        <v>1210</v>
      </c>
      <c r="D16">
        <v>455</v>
      </c>
      <c r="E16">
        <v>1184</v>
      </c>
      <c r="F16">
        <v>519</v>
      </c>
      <c r="G16" s="2">
        <f t="shared" si="1"/>
        <v>4</v>
      </c>
      <c r="H16">
        <f t="shared" si="2"/>
        <v>33</v>
      </c>
      <c r="I16">
        <f t="shared" si="3"/>
        <v>44</v>
      </c>
      <c r="J16">
        <f t="shared" si="4"/>
        <v>28</v>
      </c>
      <c r="K16">
        <f t="shared" si="6"/>
        <v>43</v>
      </c>
      <c r="L16">
        <f t="shared" si="7"/>
        <v>13</v>
      </c>
      <c r="M16" s="2">
        <f t="shared" si="5"/>
        <v>72</v>
      </c>
      <c r="N16">
        <v>186</v>
      </c>
      <c r="P16" s="2">
        <f t="shared" si="8"/>
        <v>46.5</v>
      </c>
      <c r="Q16" s="2">
        <f t="shared" si="9"/>
        <v>72</v>
      </c>
      <c r="R16">
        <f t="shared" si="10"/>
        <v>33</v>
      </c>
      <c r="S16" s="5">
        <f t="shared" si="11"/>
        <v>0.1774193548387097</v>
      </c>
      <c r="T16" s="5">
        <f t="shared" si="12"/>
        <v>0.3870967741935484</v>
      </c>
      <c r="U16" t="s">
        <v>26</v>
      </c>
      <c r="V16" s="2">
        <f t="shared" si="13"/>
        <v>46.5</v>
      </c>
      <c r="W16" s="6">
        <f t="shared" si="14"/>
        <v>8.25</v>
      </c>
      <c r="X16" s="6">
        <f>Q16/G16</f>
        <v>18</v>
      </c>
      <c r="Y16" s="4">
        <f t="shared" si="15"/>
        <v>0.1774193548387097</v>
      </c>
      <c r="Z16">
        <f>X16/V16</f>
        <v>0.3870967741935484</v>
      </c>
      <c r="AA16">
        <v>1</v>
      </c>
    </row>
    <row r="17" spans="1:27" ht="12.75">
      <c r="A17" s="1">
        <v>36610</v>
      </c>
      <c r="B17">
        <v>2725</v>
      </c>
      <c r="C17">
        <v>1598</v>
      </c>
      <c r="D17">
        <v>638</v>
      </c>
      <c r="E17">
        <v>1547</v>
      </c>
      <c r="F17">
        <v>702</v>
      </c>
      <c r="G17" s="2">
        <f t="shared" si="1"/>
        <v>51</v>
      </c>
      <c r="H17">
        <f t="shared" si="2"/>
        <v>269</v>
      </c>
      <c r="I17">
        <f t="shared" si="3"/>
        <v>388</v>
      </c>
      <c r="J17">
        <f t="shared" si="4"/>
        <v>183</v>
      </c>
      <c r="K17">
        <f>E17-E16</f>
        <v>363</v>
      </c>
      <c r="L17">
        <f t="shared" si="7"/>
        <v>183</v>
      </c>
      <c r="M17" s="2">
        <f t="shared" si="5"/>
        <v>571</v>
      </c>
      <c r="N17">
        <v>1610</v>
      </c>
      <c r="P17" s="2">
        <f t="shared" si="8"/>
        <v>31.568627450980394</v>
      </c>
      <c r="Q17" s="2">
        <f t="shared" si="9"/>
        <v>571</v>
      </c>
      <c r="R17">
        <f t="shared" si="10"/>
        <v>269</v>
      </c>
      <c r="S17" s="5">
        <f t="shared" si="11"/>
        <v>0.1670807453416149</v>
      </c>
      <c r="T17" s="5">
        <f t="shared" si="12"/>
        <v>0.3546583850931677</v>
      </c>
      <c r="U17" t="s">
        <v>26</v>
      </c>
      <c r="V17" s="2">
        <f t="shared" si="13"/>
        <v>31.568627450980394</v>
      </c>
      <c r="W17" s="6">
        <f t="shared" si="14"/>
        <v>5.2745098039215685</v>
      </c>
      <c r="X17" s="6">
        <f>Q17/G17</f>
        <v>11.196078431372548</v>
      </c>
      <c r="Y17" s="4">
        <f t="shared" si="15"/>
        <v>0.1670807453416149</v>
      </c>
      <c r="Z17">
        <f>X17/V17</f>
        <v>0.35465838509316766</v>
      </c>
      <c r="AA17">
        <v>1</v>
      </c>
    </row>
    <row r="18" spans="1:27" ht="12.75">
      <c r="A18" s="1">
        <v>36641</v>
      </c>
      <c r="B18">
        <v>2803</v>
      </c>
      <c r="C18">
        <v>1723</v>
      </c>
      <c r="D18">
        <v>677</v>
      </c>
      <c r="E18">
        <v>1643</v>
      </c>
      <c r="F18">
        <v>813</v>
      </c>
      <c r="G18" s="2">
        <f t="shared" si="1"/>
        <v>31</v>
      </c>
      <c r="H18">
        <f t="shared" si="2"/>
        <v>78</v>
      </c>
      <c r="I18">
        <f t="shared" si="3"/>
        <v>125</v>
      </c>
      <c r="J18">
        <f t="shared" si="4"/>
        <v>39</v>
      </c>
      <c r="K18">
        <f t="shared" si="6"/>
        <v>96</v>
      </c>
      <c r="L18">
        <f t="shared" si="7"/>
        <v>111</v>
      </c>
      <c r="M18" s="2">
        <f t="shared" si="5"/>
        <v>164</v>
      </c>
      <c r="N18">
        <v>477</v>
      </c>
      <c r="P18" s="2">
        <f t="shared" si="8"/>
        <v>15.387096774193548</v>
      </c>
      <c r="Q18" s="2">
        <f t="shared" si="9"/>
        <v>164</v>
      </c>
      <c r="R18">
        <f t="shared" si="10"/>
        <v>78</v>
      </c>
      <c r="S18" s="5">
        <f t="shared" si="11"/>
        <v>0.16352201257861634</v>
      </c>
      <c r="T18" s="5">
        <f t="shared" si="12"/>
        <v>0.3438155136268344</v>
      </c>
      <c r="U18" t="s">
        <v>26</v>
      </c>
      <c r="V18" s="2">
        <f t="shared" si="13"/>
        <v>15.387096774193548</v>
      </c>
      <c r="W18" s="6">
        <f t="shared" si="14"/>
        <v>2.5161290322580645</v>
      </c>
      <c r="X18" s="6">
        <f>Q18/G18</f>
        <v>5.290322580645161</v>
      </c>
      <c r="Y18" s="4">
        <f t="shared" si="15"/>
        <v>0.16352201257861634</v>
      </c>
      <c r="Z18">
        <f>X18/V18</f>
        <v>0.3438155136268344</v>
      </c>
      <c r="AA18">
        <v>1</v>
      </c>
    </row>
    <row r="19" spans="1:27" ht="12.75">
      <c r="A19" s="1">
        <v>36670</v>
      </c>
      <c r="B19">
        <v>2854</v>
      </c>
      <c r="C19" s="2">
        <v>-99</v>
      </c>
      <c r="D19" s="2">
        <v>-99</v>
      </c>
      <c r="E19" s="2">
        <v>-99</v>
      </c>
      <c r="F19" s="2">
        <v>-99</v>
      </c>
      <c r="G19" s="2">
        <f t="shared" si="1"/>
        <v>29</v>
      </c>
      <c r="H19">
        <f t="shared" si="2"/>
        <v>51</v>
      </c>
      <c r="I19" s="2">
        <v>-99</v>
      </c>
      <c r="J19" s="2">
        <v>-99</v>
      </c>
      <c r="K19" s="2">
        <v>-99</v>
      </c>
      <c r="L19" s="2">
        <v>-99</v>
      </c>
      <c r="M19" s="2">
        <v>-99</v>
      </c>
      <c r="N19">
        <v>211</v>
      </c>
      <c r="P19" s="2">
        <f t="shared" si="8"/>
        <v>7.275862068965517</v>
      </c>
      <c r="Q19" s="2">
        <f t="shared" si="9"/>
        <v>-99</v>
      </c>
      <c r="R19">
        <f t="shared" si="10"/>
        <v>51</v>
      </c>
      <c r="S19" s="5">
        <f t="shared" si="11"/>
        <v>0.24170616113744076</v>
      </c>
      <c r="T19" s="5">
        <f t="shared" si="12"/>
        <v>-0.46919431279620855</v>
      </c>
      <c r="U19" t="s">
        <v>26</v>
      </c>
      <c r="V19" s="2">
        <f t="shared" si="13"/>
        <v>7.275862068965517</v>
      </c>
      <c r="W19" s="6">
        <f t="shared" si="14"/>
        <v>1.7586206896551724</v>
      </c>
      <c r="X19" t="s">
        <v>26</v>
      </c>
      <c r="Y19" s="4">
        <f t="shared" si="15"/>
        <v>0.24170616113744076</v>
      </c>
      <c r="Z19" t="s">
        <v>26</v>
      </c>
      <c r="AA19">
        <v>1</v>
      </c>
    </row>
    <row r="20" spans="1:27" ht="12.75">
      <c r="A20" s="1">
        <v>36733</v>
      </c>
      <c r="B20">
        <v>2881</v>
      </c>
      <c r="C20">
        <v>1864</v>
      </c>
      <c r="D20">
        <v>699</v>
      </c>
      <c r="E20">
        <v>1688</v>
      </c>
      <c r="F20">
        <v>1120</v>
      </c>
      <c r="G20" s="2">
        <f t="shared" si="1"/>
        <v>63</v>
      </c>
      <c r="H20">
        <f t="shared" si="2"/>
        <v>27</v>
      </c>
      <c r="I20" s="2">
        <v>-99</v>
      </c>
      <c r="J20" s="2">
        <v>-99</v>
      </c>
      <c r="K20" s="2">
        <v>-99</v>
      </c>
      <c r="L20" s="2">
        <v>-99</v>
      </c>
      <c r="M20" s="2">
        <v>-99</v>
      </c>
      <c r="N20">
        <v>88</v>
      </c>
      <c r="P20" s="2">
        <f t="shared" si="8"/>
        <v>1.3968253968253967</v>
      </c>
      <c r="Q20" s="2">
        <f t="shared" si="9"/>
        <v>-99</v>
      </c>
      <c r="R20">
        <f t="shared" si="10"/>
        <v>27</v>
      </c>
      <c r="S20" s="5">
        <f t="shared" si="11"/>
        <v>0.3068181818181818</v>
      </c>
      <c r="T20" s="5">
        <f t="shared" si="12"/>
        <v>-1.125</v>
      </c>
      <c r="U20" t="s">
        <v>26</v>
      </c>
      <c r="V20" s="2">
        <f t="shared" si="13"/>
        <v>1.3968253968253967</v>
      </c>
      <c r="W20" s="6">
        <f t="shared" si="14"/>
        <v>0.42857142857142855</v>
      </c>
      <c r="X20" t="s">
        <v>26</v>
      </c>
      <c r="Y20" s="4">
        <f t="shared" si="15"/>
        <v>0.3068181818181818</v>
      </c>
      <c r="Z20" t="s">
        <v>26</v>
      </c>
      <c r="AA20">
        <v>1</v>
      </c>
    </row>
    <row r="21" spans="1:27" ht="12.75">
      <c r="A21" s="1">
        <v>36799</v>
      </c>
      <c r="B21">
        <v>2903</v>
      </c>
      <c r="C21" s="2">
        <v>-99</v>
      </c>
      <c r="D21" s="2">
        <v>-99</v>
      </c>
      <c r="E21" s="2">
        <v>-99</v>
      </c>
      <c r="F21" s="2">
        <v>-99</v>
      </c>
      <c r="G21" s="2">
        <f t="shared" si="1"/>
        <v>66</v>
      </c>
      <c r="H21">
        <f t="shared" si="2"/>
        <v>22</v>
      </c>
      <c r="I21" s="2">
        <v>-99</v>
      </c>
      <c r="J21" s="2">
        <v>-99</v>
      </c>
      <c r="K21" s="2">
        <v>-99</v>
      </c>
      <c r="L21" s="2">
        <v>-99</v>
      </c>
      <c r="M21" s="2">
        <v>-99</v>
      </c>
      <c r="N21">
        <v>86</v>
      </c>
      <c r="P21" s="2">
        <f t="shared" si="8"/>
        <v>1.303030303030303</v>
      </c>
      <c r="Q21" s="2">
        <f t="shared" si="9"/>
        <v>-99</v>
      </c>
      <c r="R21">
        <f t="shared" si="10"/>
        <v>22</v>
      </c>
      <c r="S21" s="5">
        <f t="shared" si="11"/>
        <v>0.2558139534883721</v>
      </c>
      <c r="T21" s="5">
        <f t="shared" si="12"/>
        <v>-1.1511627906976745</v>
      </c>
      <c r="U21" t="s">
        <v>26</v>
      </c>
      <c r="V21" s="2">
        <f t="shared" si="13"/>
        <v>1.303030303030303</v>
      </c>
      <c r="W21" s="6">
        <f t="shared" si="14"/>
        <v>0.3333333333333333</v>
      </c>
      <c r="X21" t="s">
        <v>26</v>
      </c>
      <c r="Y21" s="4">
        <f t="shared" si="15"/>
        <v>0.2558139534883721</v>
      </c>
      <c r="Z21" t="s">
        <v>26</v>
      </c>
      <c r="AA21">
        <v>1</v>
      </c>
    </row>
    <row r="22" spans="1:27" ht="12.75">
      <c r="A22" s="1">
        <v>36802</v>
      </c>
      <c r="B22">
        <v>2904</v>
      </c>
      <c r="C22">
        <v>1893</v>
      </c>
      <c r="D22">
        <v>702</v>
      </c>
      <c r="E22">
        <v>1688</v>
      </c>
      <c r="F22">
        <v>1193</v>
      </c>
      <c r="G22" s="2">
        <f t="shared" si="1"/>
        <v>3</v>
      </c>
      <c r="H22">
        <f t="shared" si="2"/>
        <v>1</v>
      </c>
      <c r="I22" s="2">
        <v>-99</v>
      </c>
      <c r="J22" s="2">
        <v>-99</v>
      </c>
      <c r="K22" s="2">
        <v>-99</v>
      </c>
      <c r="L22" s="2">
        <v>-99</v>
      </c>
      <c r="M22" s="2">
        <v>-99</v>
      </c>
      <c r="N22">
        <v>32</v>
      </c>
      <c r="O22" s="7">
        <f>AVERAGE('[1]readings'!$U$473:$U$476)</f>
        <v>18.678</v>
      </c>
      <c r="P22" s="2">
        <f t="shared" si="8"/>
        <v>10.666666666666666</v>
      </c>
      <c r="Q22" s="2">
        <f t="shared" si="9"/>
        <v>-99</v>
      </c>
      <c r="R22">
        <f t="shared" si="10"/>
        <v>1</v>
      </c>
      <c r="S22" s="5">
        <f t="shared" si="11"/>
        <v>0.03125</v>
      </c>
      <c r="T22" s="5">
        <f t="shared" si="12"/>
        <v>-3.09375</v>
      </c>
      <c r="U22" s="7">
        <f aca="true" t="shared" si="16" ref="U22:U31">O22</f>
        <v>18.678</v>
      </c>
      <c r="V22" s="2">
        <f t="shared" si="13"/>
        <v>10.666666666666666</v>
      </c>
      <c r="W22" s="6">
        <f t="shared" si="14"/>
        <v>0.3333333333333333</v>
      </c>
      <c r="X22" t="s">
        <v>26</v>
      </c>
      <c r="Y22" s="4">
        <f t="shared" si="15"/>
        <v>0.03125</v>
      </c>
      <c r="Z22" t="s">
        <v>26</v>
      </c>
      <c r="AA22">
        <v>1</v>
      </c>
    </row>
    <row r="23" spans="1:28" ht="12.75">
      <c r="A23" s="1">
        <v>36809</v>
      </c>
      <c r="B23" s="3">
        <v>2908</v>
      </c>
      <c r="C23">
        <v>1901</v>
      </c>
      <c r="D23">
        <v>704</v>
      </c>
      <c r="E23">
        <v>1694</v>
      </c>
      <c r="F23">
        <v>1199</v>
      </c>
      <c r="G23" s="2">
        <f t="shared" si="1"/>
        <v>7</v>
      </c>
      <c r="H23">
        <f t="shared" si="2"/>
        <v>4</v>
      </c>
      <c r="I23">
        <f t="shared" si="3"/>
        <v>8</v>
      </c>
      <c r="J23">
        <f t="shared" si="4"/>
        <v>2</v>
      </c>
      <c r="K23">
        <f t="shared" si="6"/>
        <v>6</v>
      </c>
      <c r="L23">
        <f t="shared" si="7"/>
        <v>6</v>
      </c>
      <c r="M23" s="2">
        <f>I23+J23</f>
        <v>10</v>
      </c>
      <c r="N23">
        <v>68</v>
      </c>
      <c r="O23" s="7">
        <f>AVERAGE('[1]readings'!$U$476:$U$483)</f>
        <v>16.764000000000003</v>
      </c>
      <c r="P23" s="2">
        <f t="shared" si="8"/>
        <v>9.714285714285714</v>
      </c>
      <c r="Q23" s="2">
        <f>M23</f>
        <v>10</v>
      </c>
      <c r="R23">
        <f>H23</f>
        <v>4</v>
      </c>
      <c r="S23" s="5">
        <f aca="true" t="shared" si="17" ref="S23:S30">R23/N23</f>
        <v>0.058823529411764705</v>
      </c>
      <c r="T23" s="5">
        <f aca="true" t="shared" si="18" ref="T23:T30">Q23/N23</f>
        <v>0.14705882352941177</v>
      </c>
      <c r="U23" s="7">
        <f t="shared" si="16"/>
        <v>16.764000000000003</v>
      </c>
      <c r="V23" s="2">
        <f t="shared" si="13"/>
        <v>9.714285714285714</v>
      </c>
      <c r="W23" s="6">
        <f t="shared" si="14"/>
        <v>0.5714285714285714</v>
      </c>
      <c r="X23" s="6">
        <f aca="true" t="shared" si="19" ref="X23:X55">Q23/G23</f>
        <v>1.4285714285714286</v>
      </c>
      <c r="Y23" s="4">
        <f>W23/V23</f>
        <v>0.058823529411764705</v>
      </c>
      <c r="Z23">
        <f>X23/V23</f>
        <v>0.14705882352941177</v>
      </c>
      <c r="AA23">
        <v>1</v>
      </c>
      <c r="AB23" s="5">
        <f>Y23/Z23</f>
        <v>0.39999999999999997</v>
      </c>
    </row>
    <row r="24" spans="1:28" ht="12.75">
      <c r="A24" s="1">
        <v>36818</v>
      </c>
      <c r="B24">
        <v>2927</v>
      </c>
      <c r="C24">
        <v>1929</v>
      </c>
      <c r="D24">
        <v>712</v>
      </c>
      <c r="E24">
        <v>1720</v>
      </c>
      <c r="F24">
        <v>1219</v>
      </c>
      <c r="G24" s="2">
        <f t="shared" si="1"/>
        <v>9</v>
      </c>
      <c r="H24">
        <f>B24-B23</f>
        <v>19</v>
      </c>
      <c r="I24">
        <f t="shared" si="3"/>
        <v>28</v>
      </c>
      <c r="J24">
        <f t="shared" si="4"/>
        <v>8</v>
      </c>
      <c r="K24">
        <f t="shared" si="6"/>
        <v>26</v>
      </c>
      <c r="L24">
        <f t="shared" si="7"/>
        <v>20</v>
      </c>
      <c r="M24" s="2">
        <f aca="true" t="shared" si="20" ref="M24:M31">I24+J24</f>
        <v>36</v>
      </c>
      <c r="N24">
        <v>140</v>
      </c>
      <c r="O24" s="7">
        <f>AVERAGE('[1]readings'!$U$483:$U$488)</f>
        <v>8.14176</v>
      </c>
      <c r="P24" s="2">
        <f t="shared" si="0"/>
        <v>15.555555555555555</v>
      </c>
      <c r="Q24" s="2">
        <f>M24</f>
        <v>36</v>
      </c>
      <c r="R24">
        <f aca="true" t="shared" si="21" ref="R24:R30">H24</f>
        <v>19</v>
      </c>
      <c r="S24" s="5">
        <f t="shared" si="17"/>
        <v>0.1357142857142857</v>
      </c>
      <c r="T24" s="5">
        <f t="shared" si="18"/>
        <v>0.2571428571428571</v>
      </c>
      <c r="U24" s="7">
        <f t="shared" si="16"/>
        <v>8.14176</v>
      </c>
      <c r="V24" s="2">
        <f t="shared" si="13"/>
        <v>15.555555555555555</v>
      </c>
      <c r="W24" s="6">
        <f t="shared" si="14"/>
        <v>2.111111111111111</v>
      </c>
      <c r="X24" s="6">
        <f t="shared" si="19"/>
        <v>4</v>
      </c>
      <c r="Y24" s="4">
        <f aca="true" t="shared" si="22" ref="Y24:Y45">W24/V24</f>
        <v>0.13571428571428573</v>
      </c>
      <c r="Z24">
        <f aca="true" t="shared" si="23" ref="Z24:Z45">X24/V24</f>
        <v>0.2571428571428572</v>
      </c>
      <c r="AA24">
        <v>1</v>
      </c>
      <c r="AB24" s="5">
        <f>Y24/Z24</f>
        <v>0.5277777777777778</v>
      </c>
    </row>
    <row r="25" spans="1:28" ht="12.75">
      <c r="A25" s="1">
        <v>36823</v>
      </c>
      <c r="B25">
        <v>2933</v>
      </c>
      <c r="C25">
        <v>1938</v>
      </c>
      <c r="D25">
        <v>713</v>
      </c>
      <c r="E25">
        <v>1728</v>
      </c>
      <c r="F25">
        <v>1228</v>
      </c>
      <c r="G25" s="2">
        <f t="shared" si="1"/>
        <v>5</v>
      </c>
      <c r="H25">
        <f t="shared" si="2"/>
        <v>6</v>
      </c>
      <c r="I25">
        <f t="shared" si="3"/>
        <v>9</v>
      </c>
      <c r="J25">
        <f t="shared" si="4"/>
        <v>1</v>
      </c>
      <c r="K25">
        <f t="shared" si="6"/>
        <v>8</v>
      </c>
      <c r="L25">
        <f t="shared" si="7"/>
        <v>9</v>
      </c>
      <c r="M25" s="2">
        <f t="shared" si="20"/>
        <v>10</v>
      </c>
      <c r="N25">
        <v>46</v>
      </c>
      <c r="O25" s="7">
        <f>AVERAGE('[1]readings'!$U$488:$U$490)</f>
        <v>9.504</v>
      </c>
      <c r="P25" s="2">
        <f t="shared" si="0"/>
        <v>9.2</v>
      </c>
      <c r="Q25" s="2">
        <f aca="true" t="shared" si="24" ref="Q25:Q30">M25</f>
        <v>10</v>
      </c>
      <c r="R25">
        <f t="shared" si="21"/>
        <v>6</v>
      </c>
      <c r="S25" s="5">
        <f t="shared" si="17"/>
        <v>0.13043478260869565</v>
      </c>
      <c r="T25" s="5">
        <f t="shared" si="18"/>
        <v>0.21739130434782608</v>
      </c>
      <c r="U25" s="7">
        <f t="shared" si="16"/>
        <v>9.504</v>
      </c>
      <c r="V25" s="2">
        <f t="shared" si="13"/>
        <v>9.2</v>
      </c>
      <c r="W25" s="6">
        <f t="shared" si="14"/>
        <v>1.2</v>
      </c>
      <c r="X25" s="6">
        <f t="shared" si="19"/>
        <v>2</v>
      </c>
      <c r="Y25" s="4">
        <f t="shared" si="22"/>
        <v>0.13043478260869565</v>
      </c>
      <c r="Z25">
        <f t="shared" si="23"/>
        <v>0.2173913043478261</v>
      </c>
      <c r="AA25">
        <v>1</v>
      </c>
      <c r="AB25" s="5">
        <f>Y25/Z25</f>
        <v>0.6</v>
      </c>
    </row>
    <row r="26" spans="1:28" ht="12.75">
      <c r="A26" s="1">
        <v>36829</v>
      </c>
      <c r="B26">
        <v>2939</v>
      </c>
      <c r="C26">
        <v>1950</v>
      </c>
      <c r="D26">
        <v>714</v>
      </c>
      <c r="E26">
        <v>1730</v>
      </c>
      <c r="F26">
        <v>1256</v>
      </c>
      <c r="G26" s="2">
        <f t="shared" si="1"/>
        <v>6</v>
      </c>
      <c r="H26">
        <f t="shared" si="2"/>
        <v>6</v>
      </c>
      <c r="I26">
        <f t="shared" si="3"/>
        <v>12</v>
      </c>
      <c r="J26">
        <f t="shared" si="4"/>
        <v>1</v>
      </c>
      <c r="K26">
        <f t="shared" si="6"/>
        <v>2</v>
      </c>
      <c r="L26">
        <f t="shared" si="7"/>
        <v>28</v>
      </c>
      <c r="M26" s="2">
        <f t="shared" si="20"/>
        <v>13</v>
      </c>
      <c r="N26">
        <v>38</v>
      </c>
      <c r="O26" s="7">
        <f>AVERAGE('[1]readings'!$U$490:$U$493)</f>
        <v>8.03</v>
      </c>
      <c r="P26" s="2">
        <f t="shared" si="0"/>
        <v>6.333333333333333</v>
      </c>
      <c r="Q26" s="2">
        <f t="shared" si="24"/>
        <v>13</v>
      </c>
      <c r="R26">
        <f t="shared" si="21"/>
        <v>6</v>
      </c>
      <c r="S26" s="5">
        <f t="shared" si="17"/>
        <v>0.15789473684210525</v>
      </c>
      <c r="T26" s="5">
        <f t="shared" si="18"/>
        <v>0.34210526315789475</v>
      </c>
      <c r="U26" s="7">
        <f t="shared" si="16"/>
        <v>8.03</v>
      </c>
      <c r="V26" s="2">
        <f t="shared" si="13"/>
        <v>6.333333333333333</v>
      </c>
      <c r="W26" s="6">
        <f t="shared" si="14"/>
        <v>1</v>
      </c>
      <c r="X26" s="6">
        <f t="shared" si="19"/>
        <v>2.1666666666666665</v>
      </c>
      <c r="Y26" s="4">
        <f t="shared" si="22"/>
        <v>0.15789473684210528</v>
      </c>
      <c r="Z26">
        <f t="shared" si="23"/>
        <v>0.34210526315789475</v>
      </c>
      <c r="AA26">
        <v>1</v>
      </c>
      <c r="AB26" s="5">
        <f>Y26/Z26</f>
        <v>0.46153846153846156</v>
      </c>
    </row>
    <row r="27" spans="1:28" ht="12.75">
      <c r="A27" s="1">
        <v>36837</v>
      </c>
      <c r="B27" s="3">
        <v>2958</v>
      </c>
      <c r="C27">
        <v>1984</v>
      </c>
      <c r="D27">
        <v>722</v>
      </c>
      <c r="E27">
        <v>1762</v>
      </c>
      <c r="F27">
        <v>1279</v>
      </c>
      <c r="G27" s="2">
        <f t="shared" si="1"/>
        <v>8</v>
      </c>
      <c r="H27">
        <f t="shared" si="2"/>
        <v>19</v>
      </c>
      <c r="I27">
        <f t="shared" si="3"/>
        <v>34</v>
      </c>
      <c r="J27">
        <f t="shared" si="4"/>
        <v>8</v>
      </c>
      <c r="K27">
        <f t="shared" si="6"/>
        <v>32</v>
      </c>
      <c r="L27">
        <f t="shared" si="7"/>
        <v>23</v>
      </c>
      <c r="M27" s="2">
        <f t="shared" si="20"/>
        <v>42</v>
      </c>
      <c r="N27">
        <v>131</v>
      </c>
      <c r="O27" s="7">
        <f>AVERAGE('[1]readings'!$U$494:$U$497)</f>
        <v>6.6956999999999995</v>
      </c>
      <c r="P27" s="2">
        <f t="shared" si="0"/>
        <v>16.375</v>
      </c>
      <c r="Q27" s="2">
        <f t="shared" si="24"/>
        <v>42</v>
      </c>
      <c r="R27">
        <f t="shared" si="21"/>
        <v>19</v>
      </c>
      <c r="S27" s="5">
        <f t="shared" si="17"/>
        <v>0.1450381679389313</v>
      </c>
      <c r="T27" s="5">
        <f t="shared" si="18"/>
        <v>0.32061068702290074</v>
      </c>
      <c r="U27" s="7">
        <f t="shared" si="16"/>
        <v>6.6956999999999995</v>
      </c>
      <c r="V27" s="2">
        <f>N27/G27</f>
        <v>16.375</v>
      </c>
      <c r="W27" s="6">
        <f>R27/G27</f>
        <v>2.375</v>
      </c>
      <c r="X27" s="6">
        <f t="shared" si="19"/>
        <v>5.25</v>
      </c>
      <c r="Y27" s="4">
        <f t="shared" si="22"/>
        <v>0.1450381679389313</v>
      </c>
      <c r="Z27">
        <f t="shared" si="23"/>
        <v>0.32061068702290074</v>
      </c>
      <c r="AA27">
        <v>1</v>
      </c>
      <c r="AB27" s="5">
        <f>Y27/Z27</f>
        <v>0.4523809523809524</v>
      </c>
    </row>
    <row r="28" spans="1:28" ht="12.75">
      <c r="A28" s="1">
        <v>36843</v>
      </c>
      <c r="B28">
        <v>2982</v>
      </c>
      <c r="C28">
        <v>2023</v>
      </c>
      <c r="D28">
        <v>731</v>
      </c>
      <c r="E28">
        <v>1799</v>
      </c>
      <c r="F28">
        <v>1301</v>
      </c>
      <c r="G28" s="2">
        <f t="shared" si="1"/>
        <v>6</v>
      </c>
      <c r="H28">
        <f t="shared" si="2"/>
        <v>24</v>
      </c>
      <c r="I28">
        <f t="shared" si="3"/>
        <v>39</v>
      </c>
      <c r="J28">
        <f t="shared" si="4"/>
        <v>9</v>
      </c>
      <c r="K28">
        <f t="shared" si="6"/>
        <v>37</v>
      </c>
      <c r="L28">
        <f t="shared" si="7"/>
        <v>22</v>
      </c>
      <c r="M28" s="2">
        <f t="shared" si="20"/>
        <v>48</v>
      </c>
      <c r="N28">
        <v>132</v>
      </c>
      <c r="O28" s="7">
        <f>AVERAGE('[1]readings'!$U$498:$U$503)</f>
        <v>12.205600000000002</v>
      </c>
      <c r="P28" s="2">
        <f t="shared" si="0"/>
        <v>22</v>
      </c>
      <c r="Q28" s="2">
        <f t="shared" si="24"/>
        <v>48</v>
      </c>
      <c r="R28">
        <f t="shared" si="21"/>
        <v>24</v>
      </c>
      <c r="S28" s="5">
        <f t="shared" si="17"/>
        <v>0.18181818181818182</v>
      </c>
      <c r="T28" s="5">
        <f t="shared" si="18"/>
        <v>0.36363636363636365</v>
      </c>
      <c r="U28" s="7">
        <f t="shared" si="16"/>
        <v>12.205600000000002</v>
      </c>
      <c r="V28" s="2">
        <f t="shared" si="13"/>
        <v>22</v>
      </c>
      <c r="W28" s="6">
        <f t="shared" si="14"/>
        <v>4</v>
      </c>
      <c r="X28" s="6">
        <f t="shared" si="19"/>
        <v>8</v>
      </c>
      <c r="Y28" s="4">
        <f t="shared" si="22"/>
        <v>0.18181818181818182</v>
      </c>
      <c r="Z28">
        <f t="shared" si="23"/>
        <v>0.36363636363636365</v>
      </c>
      <c r="AA28">
        <v>1</v>
      </c>
      <c r="AB28" s="5">
        <f>Y28/Z28</f>
        <v>0.5</v>
      </c>
    </row>
    <row r="29" spans="1:28" ht="12.75">
      <c r="A29" s="1">
        <v>36850</v>
      </c>
      <c r="B29" s="3">
        <v>2998</v>
      </c>
      <c r="C29">
        <v>2047</v>
      </c>
      <c r="D29">
        <v>737</v>
      </c>
      <c r="E29">
        <v>1818</v>
      </c>
      <c r="F29">
        <v>1324</v>
      </c>
      <c r="G29" s="2">
        <f t="shared" si="1"/>
        <v>7</v>
      </c>
      <c r="H29">
        <f t="shared" si="2"/>
        <v>16</v>
      </c>
      <c r="I29">
        <f t="shared" si="3"/>
        <v>24</v>
      </c>
      <c r="J29">
        <f t="shared" si="4"/>
        <v>6</v>
      </c>
      <c r="K29">
        <f t="shared" si="6"/>
        <v>19</v>
      </c>
      <c r="L29">
        <f t="shared" si="7"/>
        <v>23</v>
      </c>
      <c r="M29" s="2">
        <f t="shared" si="20"/>
        <v>30</v>
      </c>
      <c r="N29">
        <v>111</v>
      </c>
      <c r="O29" s="7">
        <f>AVERAGE('[1]readings'!$U$504:$U$509)</f>
        <v>4.529066666666666</v>
      </c>
      <c r="P29" s="2">
        <f t="shared" si="0"/>
        <v>15.857142857142858</v>
      </c>
      <c r="Q29" s="2">
        <f t="shared" si="24"/>
        <v>30</v>
      </c>
      <c r="R29">
        <f t="shared" si="21"/>
        <v>16</v>
      </c>
      <c r="S29" s="5">
        <f t="shared" si="17"/>
        <v>0.14414414414414414</v>
      </c>
      <c r="T29" s="5">
        <f t="shared" si="18"/>
        <v>0.2702702702702703</v>
      </c>
      <c r="U29" s="7">
        <f t="shared" si="16"/>
        <v>4.529066666666666</v>
      </c>
      <c r="V29" s="2">
        <f t="shared" si="13"/>
        <v>15.857142857142858</v>
      </c>
      <c r="W29" s="6">
        <f t="shared" si="14"/>
        <v>2.2857142857142856</v>
      </c>
      <c r="X29" s="6">
        <f t="shared" si="19"/>
        <v>4.285714285714286</v>
      </c>
      <c r="Y29" s="4">
        <f t="shared" si="22"/>
        <v>0.14414414414414414</v>
      </c>
      <c r="Z29">
        <f t="shared" si="23"/>
        <v>0.27027027027027023</v>
      </c>
      <c r="AA29">
        <v>1</v>
      </c>
      <c r="AB29" s="5">
        <f>Y29/Z29</f>
        <v>0.5333333333333334</v>
      </c>
    </row>
    <row r="30" spans="1:28" ht="12.75">
      <c r="A30" s="1">
        <v>36881</v>
      </c>
      <c r="B30">
        <v>3153</v>
      </c>
      <c r="C30">
        <v>2291</v>
      </c>
      <c r="D30">
        <v>826</v>
      </c>
      <c r="E30">
        <v>2065</v>
      </c>
      <c r="F30">
        <v>1414</v>
      </c>
      <c r="G30" s="2">
        <f t="shared" si="1"/>
        <v>31</v>
      </c>
      <c r="H30">
        <f t="shared" si="2"/>
        <v>155</v>
      </c>
      <c r="I30">
        <f t="shared" si="3"/>
        <v>244</v>
      </c>
      <c r="J30">
        <f t="shared" si="4"/>
        <v>89</v>
      </c>
      <c r="K30">
        <f t="shared" si="6"/>
        <v>247</v>
      </c>
      <c r="L30">
        <f t="shared" si="7"/>
        <v>90</v>
      </c>
      <c r="M30" s="2">
        <f t="shared" si="20"/>
        <v>333</v>
      </c>
      <c r="N30">
        <v>966</v>
      </c>
      <c r="O30" s="7">
        <f>AVERAGE('[1]readings'!$U$509:$U$536)</f>
        <v>6.36082857142857</v>
      </c>
      <c r="P30" s="2">
        <f t="shared" si="0"/>
        <v>31.161290322580644</v>
      </c>
      <c r="Q30" s="2">
        <f t="shared" si="24"/>
        <v>333</v>
      </c>
      <c r="R30">
        <f t="shared" si="21"/>
        <v>155</v>
      </c>
      <c r="S30" s="5">
        <f t="shared" si="17"/>
        <v>0.16045548654244307</v>
      </c>
      <c r="T30" s="5">
        <f t="shared" si="18"/>
        <v>0.3447204968944099</v>
      </c>
      <c r="U30" s="7">
        <f t="shared" si="16"/>
        <v>6.36082857142857</v>
      </c>
      <c r="V30" s="2">
        <f t="shared" si="13"/>
        <v>31.161290322580644</v>
      </c>
      <c r="W30" s="6">
        <f t="shared" si="14"/>
        <v>5</v>
      </c>
      <c r="X30" s="6">
        <f t="shared" si="19"/>
        <v>10.741935483870968</v>
      </c>
      <c r="Y30" s="4">
        <f t="shared" si="22"/>
        <v>0.16045548654244307</v>
      </c>
      <c r="Z30">
        <f t="shared" si="23"/>
        <v>0.34472049689441</v>
      </c>
      <c r="AA30">
        <v>1</v>
      </c>
      <c r="AB30" s="5">
        <f>Y30/Z30</f>
        <v>0.4654654654654654</v>
      </c>
    </row>
    <row r="31" spans="1:28" ht="12.75">
      <c r="A31" s="1">
        <v>36888</v>
      </c>
      <c r="B31">
        <v>3203</v>
      </c>
      <c r="C31" s="3">
        <v>2389</v>
      </c>
      <c r="D31">
        <v>849</v>
      </c>
      <c r="E31">
        <v>2177</v>
      </c>
      <c r="F31">
        <v>1422</v>
      </c>
      <c r="G31" s="2">
        <f t="shared" si="1"/>
        <v>7</v>
      </c>
      <c r="H31">
        <f t="shared" si="2"/>
        <v>50</v>
      </c>
      <c r="I31">
        <f t="shared" si="3"/>
        <v>98</v>
      </c>
      <c r="J31">
        <f t="shared" si="4"/>
        <v>23</v>
      </c>
      <c r="K31">
        <f t="shared" si="6"/>
        <v>112</v>
      </c>
      <c r="L31">
        <f t="shared" si="7"/>
        <v>8</v>
      </c>
      <c r="M31" s="2">
        <f t="shared" si="20"/>
        <v>121</v>
      </c>
      <c r="N31">
        <v>344</v>
      </c>
      <c r="O31" s="7">
        <f>'[1]readings'!$U$537</f>
        <v>6.946971428571429</v>
      </c>
      <c r="P31" s="2">
        <f t="shared" si="0"/>
        <v>49.142857142857146</v>
      </c>
      <c r="Q31" s="2">
        <f>M31</f>
        <v>121</v>
      </c>
      <c r="R31">
        <f>H31</f>
        <v>50</v>
      </c>
      <c r="S31" s="5">
        <f>R31/N31</f>
        <v>0.14534883720930233</v>
      </c>
      <c r="T31" s="5">
        <f>Q31/N31</f>
        <v>0.35174418604651164</v>
      </c>
      <c r="U31" s="7">
        <f t="shared" si="16"/>
        <v>6.946971428571429</v>
      </c>
      <c r="V31" s="2">
        <f t="shared" si="13"/>
        <v>49.142857142857146</v>
      </c>
      <c r="W31" s="6">
        <f t="shared" si="14"/>
        <v>7.142857142857143</v>
      </c>
      <c r="X31" s="6">
        <f t="shared" si="19"/>
        <v>17.285714285714285</v>
      </c>
      <c r="Y31" s="4">
        <f t="shared" si="22"/>
        <v>0.14534883720930233</v>
      </c>
      <c r="Z31">
        <f t="shared" si="23"/>
        <v>0.3517441860465116</v>
      </c>
      <c r="AA31">
        <v>1</v>
      </c>
      <c r="AB31" s="5">
        <f>Y31/Z31</f>
        <v>0.41322314049586784</v>
      </c>
    </row>
    <row r="32" spans="1:28" ht="12.75">
      <c r="A32" s="1">
        <v>36890</v>
      </c>
      <c r="B32">
        <v>3212</v>
      </c>
      <c r="C32">
        <v>2402</v>
      </c>
      <c r="D32">
        <v>854</v>
      </c>
      <c r="E32">
        <v>2197</v>
      </c>
      <c r="F32">
        <v>1430</v>
      </c>
      <c r="G32" s="2">
        <f t="shared" si="1"/>
        <v>2</v>
      </c>
      <c r="H32">
        <f>B32-B31</f>
        <v>9</v>
      </c>
      <c r="I32">
        <f>C32-C31</f>
        <v>13</v>
      </c>
      <c r="J32">
        <f>D32-D31</f>
        <v>5</v>
      </c>
      <c r="K32">
        <f t="shared" si="6"/>
        <v>20</v>
      </c>
      <c r="L32">
        <f t="shared" si="7"/>
        <v>8</v>
      </c>
      <c r="M32" s="2">
        <f>I32+J32</f>
        <v>18</v>
      </c>
      <c r="N32">
        <v>53</v>
      </c>
      <c r="O32" s="7">
        <f>AVERAGE('[1]readings'!$U$538:'[1]readings'!$U$539)</f>
        <v>2.5608000000000004</v>
      </c>
      <c r="P32" s="2">
        <f t="shared" si="0"/>
        <v>26.5</v>
      </c>
      <c r="Q32" s="2">
        <f>M32</f>
        <v>18</v>
      </c>
      <c r="R32">
        <f aca="true" t="shared" si="25" ref="R32:R45">H32</f>
        <v>9</v>
      </c>
      <c r="S32" s="5">
        <f>R32/N32</f>
        <v>0.16981132075471697</v>
      </c>
      <c r="T32" s="5">
        <f>Q32/N32</f>
        <v>0.33962264150943394</v>
      </c>
      <c r="U32" s="7">
        <f aca="true" t="shared" si="26" ref="U32:U55">O32</f>
        <v>2.5608000000000004</v>
      </c>
      <c r="V32" s="2">
        <f t="shared" si="13"/>
        <v>26.5</v>
      </c>
      <c r="W32" s="6">
        <f t="shared" si="14"/>
        <v>4.5</v>
      </c>
      <c r="X32" s="6">
        <f t="shared" si="19"/>
        <v>9</v>
      </c>
      <c r="Y32" s="4">
        <f t="shared" si="22"/>
        <v>0.16981132075471697</v>
      </c>
      <c r="Z32">
        <f t="shared" si="23"/>
        <v>0.33962264150943394</v>
      </c>
      <c r="AA32">
        <v>1</v>
      </c>
      <c r="AB32" s="5">
        <f>Y32/Z32</f>
        <v>0.5</v>
      </c>
    </row>
    <row r="33" spans="1:28" ht="12.75">
      <c r="A33" s="1">
        <v>36906</v>
      </c>
      <c r="B33">
        <v>3322</v>
      </c>
      <c r="C33">
        <v>2563</v>
      </c>
      <c r="D33">
        <v>928</v>
      </c>
      <c r="E33">
        <v>2354</v>
      </c>
      <c r="F33">
        <v>1495</v>
      </c>
      <c r="G33" s="2">
        <f t="shared" si="1"/>
        <v>16</v>
      </c>
      <c r="H33">
        <f t="shared" si="2"/>
        <v>110</v>
      </c>
      <c r="I33">
        <f t="shared" si="3"/>
        <v>161</v>
      </c>
      <c r="J33">
        <f t="shared" si="4"/>
        <v>74</v>
      </c>
      <c r="K33">
        <f t="shared" si="6"/>
        <v>157</v>
      </c>
      <c r="L33">
        <f t="shared" si="7"/>
        <v>65</v>
      </c>
      <c r="M33" s="2">
        <f aca="true" t="shared" si="27" ref="M33:M45">I33+J33</f>
        <v>235</v>
      </c>
      <c r="N33">
        <v>622</v>
      </c>
      <c r="O33" s="7">
        <f>AVERAGE('[1]readings'!$U$540:$U$555)</f>
        <v>3.5507999999999997</v>
      </c>
      <c r="P33" s="2">
        <f t="shared" si="0"/>
        <v>38.875</v>
      </c>
      <c r="Q33" s="2">
        <f aca="true" t="shared" si="28" ref="Q33:Q45">M33</f>
        <v>235</v>
      </c>
      <c r="R33">
        <f t="shared" si="25"/>
        <v>110</v>
      </c>
      <c r="S33" s="5">
        <f aca="true" t="shared" si="29" ref="S33:S45">R33/N33</f>
        <v>0.17684887459807075</v>
      </c>
      <c r="T33" s="5">
        <f aca="true" t="shared" si="30" ref="T33:T45">Q33/N33</f>
        <v>0.3778135048231511</v>
      </c>
      <c r="U33" s="7">
        <f t="shared" si="26"/>
        <v>3.5507999999999997</v>
      </c>
      <c r="V33" s="2">
        <f t="shared" si="13"/>
        <v>38.875</v>
      </c>
      <c r="W33" s="6">
        <f t="shared" si="14"/>
        <v>6.875</v>
      </c>
      <c r="X33" s="6">
        <f t="shared" si="19"/>
        <v>14.6875</v>
      </c>
      <c r="Y33" s="4">
        <f t="shared" si="22"/>
        <v>0.17684887459807075</v>
      </c>
      <c r="Z33">
        <f t="shared" si="23"/>
        <v>0.3778135048231511</v>
      </c>
      <c r="AA33">
        <v>1</v>
      </c>
      <c r="AB33" s="5">
        <f>Y33/Z33</f>
        <v>0.46808510638297873</v>
      </c>
    </row>
    <row r="34" spans="1:28" ht="12.75">
      <c r="A34" s="1">
        <v>36912</v>
      </c>
      <c r="B34">
        <v>3364</v>
      </c>
      <c r="C34">
        <v>2622</v>
      </c>
      <c r="D34">
        <v>955</v>
      </c>
      <c r="E34">
        <v>2415</v>
      </c>
      <c r="F34">
        <v>1506</v>
      </c>
      <c r="G34" s="2">
        <f t="shared" si="1"/>
        <v>6</v>
      </c>
      <c r="H34">
        <f t="shared" si="2"/>
        <v>42</v>
      </c>
      <c r="I34">
        <f t="shared" si="3"/>
        <v>59</v>
      </c>
      <c r="J34">
        <f t="shared" si="4"/>
        <v>27</v>
      </c>
      <c r="K34">
        <f t="shared" si="6"/>
        <v>61</v>
      </c>
      <c r="L34">
        <f t="shared" si="7"/>
        <v>11</v>
      </c>
      <c r="M34" s="2">
        <f t="shared" si="27"/>
        <v>86</v>
      </c>
      <c r="N34">
        <v>286</v>
      </c>
      <c r="O34" s="7">
        <f>AVERAGE('[1]readings'!$U$556:$U$559)</f>
        <v>10.8328</v>
      </c>
      <c r="P34" s="2">
        <f t="shared" si="0"/>
        <v>47.666666666666664</v>
      </c>
      <c r="Q34" s="2">
        <f t="shared" si="28"/>
        <v>86</v>
      </c>
      <c r="R34">
        <f t="shared" si="25"/>
        <v>42</v>
      </c>
      <c r="S34" s="5">
        <f t="shared" si="29"/>
        <v>0.14685314685314685</v>
      </c>
      <c r="T34" s="5">
        <f t="shared" si="30"/>
        <v>0.3006993006993007</v>
      </c>
      <c r="U34" s="7">
        <f t="shared" si="26"/>
        <v>10.8328</v>
      </c>
      <c r="V34" s="2">
        <f t="shared" si="13"/>
        <v>47.666666666666664</v>
      </c>
      <c r="W34" s="6">
        <f t="shared" si="14"/>
        <v>7</v>
      </c>
      <c r="X34" s="6">
        <f t="shared" si="19"/>
        <v>14.333333333333334</v>
      </c>
      <c r="Y34" s="4">
        <f t="shared" si="22"/>
        <v>0.14685314685314685</v>
      </c>
      <c r="Z34">
        <f t="shared" si="23"/>
        <v>0.30069930069930073</v>
      </c>
      <c r="AA34">
        <v>1</v>
      </c>
      <c r="AB34" s="5">
        <f>Y34/Z34</f>
        <v>0.48837209302325574</v>
      </c>
    </row>
    <row r="35" spans="1:28" ht="12.75">
      <c r="A35" s="1">
        <v>36916</v>
      </c>
      <c r="B35">
        <v>3388</v>
      </c>
      <c r="C35">
        <v>2656</v>
      </c>
      <c r="D35">
        <v>969</v>
      </c>
      <c r="E35">
        <v>2446</v>
      </c>
      <c r="F35">
        <v>1521</v>
      </c>
      <c r="G35" s="2">
        <f t="shared" si="1"/>
        <v>4</v>
      </c>
      <c r="H35">
        <f t="shared" si="2"/>
        <v>24</v>
      </c>
      <c r="I35">
        <f t="shared" si="3"/>
        <v>34</v>
      </c>
      <c r="J35">
        <f t="shared" si="4"/>
        <v>14</v>
      </c>
      <c r="K35">
        <f t="shared" si="6"/>
        <v>31</v>
      </c>
      <c r="L35">
        <f t="shared" si="7"/>
        <v>15</v>
      </c>
      <c r="M35" s="2">
        <f t="shared" si="27"/>
        <v>48</v>
      </c>
      <c r="N35">
        <v>168</v>
      </c>
      <c r="O35" s="7">
        <f>AVERAGE('[1]readings'!$U$560:$U$564)</f>
        <v>6.21984</v>
      </c>
      <c r="P35" s="2">
        <f t="shared" si="0"/>
        <v>42</v>
      </c>
      <c r="Q35" s="2">
        <f t="shared" si="28"/>
        <v>48</v>
      </c>
      <c r="R35">
        <f t="shared" si="25"/>
        <v>24</v>
      </c>
      <c r="S35" s="5">
        <f t="shared" si="29"/>
        <v>0.14285714285714285</v>
      </c>
      <c r="T35" s="5">
        <f t="shared" si="30"/>
        <v>0.2857142857142857</v>
      </c>
      <c r="U35" s="7">
        <f t="shared" si="26"/>
        <v>6.21984</v>
      </c>
      <c r="V35" s="2">
        <f t="shared" si="13"/>
        <v>42</v>
      </c>
      <c r="W35" s="6">
        <f t="shared" si="14"/>
        <v>6</v>
      </c>
      <c r="X35" s="6">
        <f t="shared" si="19"/>
        <v>12</v>
      </c>
      <c r="Y35" s="4">
        <f t="shared" si="22"/>
        <v>0.14285714285714285</v>
      </c>
      <c r="Z35">
        <f t="shared" si="23"/>
        <v>0.2857142857142857</v>
      </c>
      <c r="AA35">
        <v>1</v>
      </c>
      <c r="AB35" s="5">
        <f>Y35/Z35</f>
        <v>0.5</v>
      </c>
    </row>
    <row r="36" spans="1:28" ht="12.75">
      <c r="A36" s="1">
        <v>36933</v>
      </c>
      <c r="B36">
        <v>3478</v>
      </c>
      <c r="C36">
        <v>2784</v>
      </c>
      <c r="D36">
        <v>1019</v>
      </c>
      <c r="E36">
        <v>2582</v>
      </c>
      <c r="F36">
        <v>1558</v>
      </c>
      <c r="G36" s="2">
        <f t="shared" si="1"/>
        <v>17</v>
      </c>
      <c r="H36">
        <f t="shared" si="2"/>
        <v>90</v>
      </c>
      <c r="I36">
        <f t="shared" si="3"/>
        <v>128</v>
      </c>
      <c r="J36">
        <f t="shared" si="4"/>
        <v>50</v>
      </c>
      <c r="K36">
        <f t="shared" si="6"/>
        <v>136</v>
      </c>
      <c r="L36">
        <f t="shared" si="7"/>
        <v>37</v>
      </c>
      <c r="M36" s="2">
        <f t="shared" si="27"/>
        <v>178</v>
      </c>
      <c r="N36">
        <v>600</v>
      </c>
      <c r="O36" s="7">
        <f>AVERAGE('[1]readings'!$U$564:$U$574)</f>
        <v>10.679314285714286</v>
      </c>
      <c r="P36" s="2">
        <f>N36/G36</f>
        <v>35.294117647058826</v>
      </c>
      <c r="Q36" s="2">
        <f t="shared" si="28"/>
        <v>178</v>
      </c>
      <c r="R36">
        <f t="shared" si="25"/>
        <v>90</v>
      </c>
      <c r="S36" s="5">
        <f t="shared" si="29"/>
        <v>0.15</v>
      </c>
      <c r="T36" s="5">
        <f t="shared" si="30"/>
        <v>0.2966666666666667</v>
      </c>
      <c r="U36" s="7">
        <f t="shared" si="26"/>
        <v>10.679314285714286</v>
      </c>
      <c r="V36" s="2">
        <f t="shared" si="13"/>
        <v>35.294117647058826</v>
      </c>
      <c r="W36" s="6">
        <f t="shared" si="14"/>
        <v>5.294117647058823</v>
      </c>
      <c r="X36" s="6">
        <f t="shared" si="19"/>
        <v>10.470588235294118</v>
      </c>
      <c r="Y36" s="4">
        <f t="shared" si="22"/>
        <v>0.15</v>
      </c>
      <c r="Z36">
        <f t="shared" si="23"/>
        <v>0.29666666666666663</v>
      </c>
      <c r="AA36">
        <v>1</v>
      </c>
      <c r="AB36" s="5">
        <f>Y36/Z36</f>
        <v>0.5056179775280899</v>
      </c>
    </row>
    <row r="37" spans="1:28" ht="12.75">
      <c r="A37" s="1">
        <v>36942</v>
      </c>
      <c r="B37">
        <v>3524</v>
      </c>
      <c r="C37">
        <v>2853</v>
      </c>
      <c r="D37">
        <v>1045</v>
      </c>
      <c r="E37">
        <v>2644</v>
      </c>
      <c r="F37">
        <v>1589</v>
      </c>
      <c r="G37" s="2">
        <f t="shared" si="1"/>
        <v>9</v>
      </c>
      <c r="H37">
        <f t="shared" si="2"/>
        <v>46</v>
      </c>
      <c r="I37">
        <f t="shared" si="3"/>
        <v>69</v>
      </c>
      <c r="J37">
        <f t="shared" si="4"/>
        <v>26</v>
      </c>
      <c r="K37">
        <f t="shared" si="6"/>
        <v>62</v>
      </c>
      <c r="L37">
        <f t="shared" si="7"/>
        <v>31</v>
      </c>
      <c r="M37" s="2">
        <f t="shared" si="27"/>
        <v>95</v>
      </c>
      <c r="N37">
        <v>287</v>
      </c>
      <c r="O37" s="7">
        <f>AVERAGE('[1]readings'!$U$575:$U$585)</f>
        <v>8.5056</v>
      </c>
      <c r="P37" s="2">
        <f aca="true" t="shared" si="31" ref="P37:P55">N37/G37</f>
        <v>31.88888888888889</v>
      </c>
      <c r="Q37" s="2">
        <f t="shared" si="28"/>
        <v>95</v>
      </c>
      <c r="R37">
        <f t="shared" si="25"/>
        <v>46</v>
      </c>
      <c r="S37" s="5">
        <f t="shared" si="29"/>
        <v>0.1602787456445993</v>
      </c>
      <c r="T37" s="5">
        <f t="shared" si="30"/>
        <v>0.3310104529616725</v>
      </c>
      <c r="U37" s="7">
        <f t="shared" si="26"/>
        <v>8.5056</v>
      </c>
      <c r="V37" s="2">
        <f t="shared" si="13"/>
        <v>31.88888888888889</v>
      </c>
      <c r="W37" s="6">
        <f t="shared" si="14"/>
        <v>5.111111111111111</v>
      </c>
      <c r="X37" s="6">
        <f t="shared" si="19"/>
        <v>10.555555555555555</v>
      </c>
      <c r="Y37" s="4">
        <f t="shared" si="22"/>
        <v>0.1602787456445993</v>
      </c>
      <c r="Z37">
        <f t="shared" si="23"/>
        <v>0.3310104529616725</v>
      </c>
      <c r="AA37">
        <v>1</v>
      </c>
      <c r="AB37" s="5">
        <f>Y37/Z37</f>
        <v>0.4842105263157894</v>
      </c>
    </row>
    <row r="38" spans="1:28" ht="12.75">
      <c r="A38" s="1">
        <v>36944</v>
      </c>
      <c r="B38">
        <v>3534</v>
      </c>
      <c r="C38">
        <v>2866</v>
      </c>
      <c r="D38">
        <v>1050</v>
      </c>
      <c r="E38">
        <v>2657</v>
      </c>
      <c r="F38">
        <v>1594</v>
      </c>
      <c r="G38" s="2">
        <f t="shared" si="1"/>
        <v>2</v>
      </c>
      <c r="H38">
        <f t="shared" si="2"/>
        <v>10</v>
      </c>
      <c r="I38">
        <f t="shared" si="3"/>
        <v>13</v>
      </c>
      <c r="J38">
        <f t="shared" si="4"/>
        <v>5</v>
      </c>
      <c r="K38">
        <f t="shared" si="6"/>
        <v>13</v>
      </c>
      <c r="L38">
        <f t="shared" si="7"/>
        <v>5</v>
      </c>
      <c r="M38" s="2">
        <f t="shared" si="27"/>
        <v>18</v>
      </c>
      <c r="N38">
        <v>99</v>
      </c>
      <c r="O38" s="7">
        <v>10.6128</v>
      </c>
      <c r="P38" s="2">
        <f t="shared" si="31"/>
        <v>49.5</v>
      </c>
      <c r="Q38" s="2">
        <f t="shared" si="28"/>
        <v>18</v>
      </c>
      <c r="R38">
        <f t="shared" si="25"/>
        <v>10</v>
      </c>
      <c r="S38" s="5">
        <f t="shared" si="29"/>
        <v>0.10101010101010101</v>
      </c>
      <c r="T38" s="5">
        <f t="shared" si="30"/>
        <v>0.18181818181818182</v>
      </c>
      <c r="U38" s="7">
        <f t="shared" si="26"/>
        <v>10.6128</v>
      </c>
      <c r="V38" s="2">
        <f t="shared" si="13"/>
        <v>49.5</v>
      </c>
      <c r="W38" s="6">
        <f t="shared" si="14"/>
        <v>5</v>
      </c>
      <c r="X38" s="6">
        <f t="shared" si="19"/>
        <v>9</v>
      </c>
      <c r="Y38" s="4">
        <f t="shared" si="22"/>
        <v>0.10101010101010101</v>
      </c>
      <c r="Z38">
        <f t="shared" si="23"/>
        <v>0.18181818181818182</v>
      </c>
      <c r="AA38">
        <v>1</v>
      </c>
      <c r="AB38" s="5">
        <f>Y38/Z38</f>
        <v>0.5555555555555556</v>
      </c>
    </row>
    <row r="39" spans="1:28" ht="12.75">
      <c r="A39" s="1">
        <v>36949</v>
      </c>
      <c r="B39">
        <v>3557</v>
      </c>
      <c r="C39">
        <v>2900</v>
      </c>
      <c r="D39">
        <v>1061</v>
      </c>
      <c r="E39">
        <v>2697</v>
      </c>
      <c r="F39">
        <v>1604</v>
      </c>
      <c r="G39" s="2">
        <f t="shared" si="1"/>
        <v>5</v>
      </c>
      <c r="H39">
        <f t="shared" si="2"/>
        <v>23</v>
      </c>
      <c r="I39">
        <f t="shared" si="3"/>
        <v>34</v>
      </c>
      <c r="J39">
        <f t="shared" si="4"/>
        <v>11</v>
      </c>
      <c r="K39">
        <f t="shared" si="6"/>
        <v>40</v>
      </c>
      <c r="L39">
        <f t="shared" si="7"/>
        <v>10</v>
      </c>
      <c r="M39" s="2">
        <f t="shared" si="27"/>
        <v>45</v>
      </c>
      <c r="N39">
        <v>169</v>
      </c>
      <c r="O39" s="7">
        <v>8.434800000000001</v>
      </c>
      <c r="P39" s="2">
        <f t="shared" si="31"/>
        <v>33.8</v>
      </c>
      <c r="Q39" s="2">
        <f>M39</f>
        <v>45</v>
      </c>
      <c r="R39">
        <f>H39</f>
        <v>23</v>
      </c>
      <c r="S39" s="5">
        <f t="shared" si="29"/>
        <v>0.13609467455621302</v>
      </c>
      <c r="T39" s="5">
        <f t="shared" si="30"/>
        <v>0.26627218934911245</v>
      </c>
      <c r="U39" s="7">
        <f t="shared" si="26"/>
        <v>8.434800000000001</v>
      </c>
      <c r="V39" s="2">
        <f t="shared" si="13"/>
        <v>33.8</v>
      </c>
      <c r="W39" s="6">
        <f t="shared" si="14"/>
        <v>4.6</v>
      </c>
      <c r="X39" s="6">
        <f t="shared" si="19"/>
        <v>9</v>
      </c>
      <c r="Y39" s="4">
        <f t="shared" si="22"/>
        <v>0.13609467455621302</v>
      </c>
      <c r="Z39">
        <f t="shared" si="23"/>
        <v>0.26627218934911245</v>
      </c>
      <c r="AA39">
        <v>1</v>
      </c>
      <c r="AB39" s="5">
        <f>Y39/Z39</f>
        <v>0.5111111111111111</v>
      </c>
    </row>
    <row r="40" spans="1:28" ht="12.75">
      <c r="A40" s="1">
        <v>36950</v>
      </c>
      <c r="B40">
        <v>3564</v>
      </c>
      <c r="C40">
        <v>2909</v>
      </c>
      <c r="D40">
        <v>1065</v>
      </c>
      <c r="E40">
        <v>2706</v>
      </c>
      <c r="F40">
        <v>1606</v>
      </c>
      <c r="G40" s="2">
        <f t="shared" si="1"/>
        <v>1</v>
      </c>
      <c r="H40">
        <f t="shared" si="2"/>
        <v>7</v>
      </c>
      <c r="I40">
        <f t="shared" si="3"/>
        <v>9</v>
      </c>
      <c r="J40">
        <f t="shared" si="4"/>
        <v>4</v>
      </c>
      <c r="K40">
        <f t="shared" si="6"/>
        <v>9</v>
      </c>
      <c r="L40">
        <f t="shared" si="7"/>
        <v>2</v>
      </c>
      <c r="M40" s="2">
        <f t="shared" si="27"/>
        <v>13</v>
      </c>
      <c r="N40">
        <v>34</v>
      </c>
      <c r="O40" s="7">
        <v>2.7456</v>
      </c>
      <c r="P40" s="2">
        <f t="shared" si="31"/>
        <v>34</v>
      </c>
      <c r="Q40" s="2">
        <f t="shared" si="28"/>
        <v>13</v>
      </c>
      <c r="R40">
        <f t="shared" si="25"/>
        <v>7</v>
      </c>
      <c r="S40" s="5">
        <f t="shared" si="29"/>
        <v>0.20588235294117646</v>
      </c>
      <c r="T40" s="5">
        <f t="shared" si="30"/>
        <v>0.38235294117647056</v>
      </c>
      <c r="U40" s="7">
        <f t="shared" si="26"/>
        <v>2.7456</v>
      </c>
      <c r="V40" s="2">
        <f t="shared" si="13"/>
        <v>34</v>
      </c>
      <c r="W40" s="6">
        <f t="shared" si="14"/>
        <v>7</v>
      </c>
      <c r="X40" s="6">
        <f t="shared" si="19"/>
        <v>13</v>
      </c>
      <c r="Y40" s="4">
        <f t="shared" si="22"/>
        <v>0.20588235294117646</v>
      </c>
      <c r="Z40">
        <f t="shared" si="23"/>
        <v>0.38235294117647056</v>
      </c>
      <c r="AA40">
        <v>1</v>
      </c>
      <c r="AB40" s="5">
        <f>Y40/Z40</f>
        <v>0.5384615384615384</v>
      </c>
    </row>
    <row r="41" spans="1:28" ht="12.75">
      <c r="A41" s="1">
        <v>36951</v>
      </c>
      <c r="B41">
        <v>3569</v>
      </c>
      <c r="C41">
        <v>2917</v>
      </c>
      <c r="D41">
        <v>1068</v>
      </c>
      <c r="E41">
        <v>2715</v>
      </c>
      <c r="F41">
        <v>1609</v>
      </c>
      <c r="G41" s="2">
        <f t="shared" si="1"/>
        <v>1</v>
      </c>
      <c r="H41">
        <f t="shared" si="2"/>
        <v>5</v>
      </c>
      <c r="I41">
        <f t="shared" si="3"/>
        <v>8</v>
      </c>
      <c r="J41">
        <f t="shared" si="4"/>
        <v>3</v>
      </c>
      <c r="K41">
        <f t="shared" si="6"/>
        <v>9</v>
      </c>
      <c r="L41">
        <f t="shared" si="7"/>
        <v>3</v>
      </c>
      <c r="M41" s="2">
        <f t="shared" si="27"/>
        <v>11</v>
      </c>
      <c r="N41">
        <v>42</v>
      </c>
      <c r="O41" s="7">
        <v>9.7152</v>
      </c>
      <c r="P41" s="2">
        <f t="shared" si="31"/>
        <v>42</v>
      </c>
      <c r="Q41" s="2">
        <f t="shared" si="28"/>
        <v>11</v>
      </c>
      <c r="R41">
        <f t="shared" si="25"/>
        <v>5</v>
      </c>
      <c r="S41" s="5">
        <f t="shared" si="29"/>
        <v>0.11904761904761904</v>
      </c>
      <c r="T41" s="5">
        <f t="shared" si="30"/>
        <v>0.2619047619047619</v>
      </c>
      <c r="U41" s="7">
        <f t="shared" si="26"/>
        <v>9.7152</v>
      </c>
      <c r="V41" s="2">
        <f t="shared" si="13"/>
        <v>42</v>
      </c>
      <c r="W41" s="6">
        <f t="shared" si="14"/>
        <v>5</v>
      </c>
      <c r="X41" s="6">
        <f t="shared" si="19"/>
        <v>11</v>
      </c>
      <c r="Y41" s="4">
        <f t="shared" si="22"/>
        <v>0.11904761904761904</v>
      </c>
      <c r="Z41">
        <f t="shared" si="23"/>
        <v>0.2619047619047619</v>
      </c>
      <c r="AA41">
        <v>1</v>
      </c>
      <c r="AB41" s="5">
        <f>Y41/Z41</f>
        <v>0.4545454545454545</v>
      </c>
    </row>
    <row r="42" spans="1:28" ht="12.75">
      <c r="A42" s="1">
        <v>36952</v>
      </c>
      <c r="B42">
        <v>3575</v>
      </c>
      <c r="C42">
        <v>2926</v>
      </c>
      <c r="D42">
        <v>1071</v>
      </c>
      <c r="E42">
        <v>2723</v>
      </c>
      <c r="F42">
        <v>1613</v>
      </c>
      <c r="G42" s="2">
        <f t="shared" si="1"/>
        <v>1</v>
      </c>
      <c r="H42">
        <f t="shared" si="2"/>
        <v>6</v>
      </c>
      <c r="I42">
        <f t="shared" si="3"/>
        <v>9</v>
      </c>
      <c r="J42">
        <f t="shared" si="4"/>
        <v>3</v>
      </c>
      <c r="K42">
        <f t="shared" si="6"/>
        <v>8</v>
      </c>
      <c r="L42">
        <f t="shared" si="7"/>
        <v>4</v>
      </c>
      <c r="M42" s="2">
        <f t="shared" si="27"/>
        <v>12</v>
      </c>
      <c r="N42">
        <v>45</v>
      </c>
      <c r="O42" s="7">
        <v>21.964799999999997</v>
      </c>
      <c r="P42" s="2">
        <f t="shared" si="31"/>
        <v>45</v>
      </c>
      <c r="Q42" s="2">
        <f t="shared" si="28"/>
        <v>12</v>
      </c>
      <c r="R42">
        <f>H42</f>
        <v>6</v>
      </c>
      <c r="S42" s="5">
        <f t="shared" si="29"/>
        <v>0.13333333333333333</v>
      </c>
      <c r="T42" s="5">
        <f t="shared" si="30"/>
        <v>0.26666666666666666</v>
      </c>
      <c r="U42" s="7">
        <f t="shared" si="26"/>
        <v>21.964799999999997</v>
      </c>
      <c r="V42" s="2">
        <f t="shared" si="13"/>
        <v>45</v>
      </c>
      <c r="W42" s="6">
        <f t="shared" si="14"/>
        <v>6</v>
      </c>
      <c r="X42" s="6">
        <f t="shared" si="19"/>
        <v>12</v>
      </c>
      <c r="Y42" s="4">
        <f t="shared" si="22"/>
        <v>0.13333333333333333</v>
      </c>
      <c r="Z42">
        <f t="shared" si="23"/>
        <v>0.26666666666666666</v>
      </c>
      <c r="AA42">
        <v>1</v>
      </c>
      <c r="AB42" s="5">
        <f>Y42/Z42</f>
        <v>0.5</v>
      </c>
    </row>
    <row r="43" spans="1:28" ht="12.75">
      <c r="A43" s="1">
        <v>36953</v>
      </c>
      <c r="B43">
        <v>3580</v>
      </c>
      <c r="C43">
        <v>2933</v>
      </c>
      <c r="D43">
        <v>1074</v>
      </c>
      <c r="E43">
        <v>2730</v>
      </c>
      <c r="F43">
        <v>1616</v>
      </c>
      <c r="G43" s="2">
        <f t="shared" si="1"/>
        <v>1</v>
      </c>
      <c r="H43">
        <f t="shared" si="2"/>
        <v>5</v>
      </c>
      <c r="I43">
        <f t="shared" si="3"/>
        <v>7</v>
      </c>
      <c r="J43">
        <f t="shared" si="4"/>
        <v>3</v>
      </c>
      <c r="K43">
        <f t="shared" si="6"/>
        <v>7</v>
      </c>
      <c r="L43">
        <f t="shared" si="7"/>
        <v>3</v>
      </c>
      <c r="M43" s="2">
        <f t="shared" si="27"/>
        <v>10</v>
      </c>
      <c r="N43">
        <v>41</v>
      </c>
      <c r="O43" s="7">
        <v>21.1728</v>
      </c>
      <c r="P43" s="2">
        <f t="shared" si="31"/>
        <v>41</v>
      </c>
      <c r="Q43" s="2">
        <f t="shared" si="28"/>
        <v>10</v>
      </c>
      <c r="R43">
        <f t="shared" si="25"/>
        <v>5</v>
      </c>
      <c r="S43" s="5">
        <f t="shared" si="29"/>
        <v>0.12195121951219512</v>
      </c>
      <c r="T43" s="5">
        <f t="shared" si="30"/>
        <v>0.24390243902439024</v>
      </c>
      <c r="U43" s="7">
        <f t="shared" si="26"/>
        <v>21.1728</v>
      </c>
      <c r="V43" s="2">
        <f t="shared" si="13"/>
        <v>41</v>
      </c>
      <c r="W43" s="6">
        <f t="shared" si="14"/>
        <v>5</v>
      </c>
      <c r="X43" s="6">
        <f t="shared" si="19"/>
        <v>10</v>
      </c>
      <c r="Y43" s="4">
        <f t="shared" si="22"/>
        <v>0.12195121951219512</v>
      </c>
      <c r="Z43">
        <f t="shared" si="23"/>
        <v>0.24390243902439024</v>
      </c>
      <c r="AA43">
        <v>1</v>
      </c>
      <c r="AB43" s="5">
        <f>Y43/Z43</f>
        <v>0.5</v>
      </c>
    </row>
    <row r="44" spans="1:28" ht="12.75">
      <c r="A44" s="1">
        <v>36954</v>
      </c>
      <c r="B44">
        <v>3585</v>
      </c>
      <c r="C44">
        <v>2940</v>
      </c>
      <c r="D44">
        <v>1078</v>
      </c>
      <c r="E44">
        <v>2737</v>
      </c>
      <c r="F44">
        <v>1619</v>
      </c>
      <c r="G44" s="2">
        <f t="shared" si="1"/>
        <v>1</v>
      </c>
      <c r="H44">
        <f t="shared" si="2"/>
        <v>5</v>
      </c>
      <c r="I44">
        <f t="shared" si="3"/>
        <v>7</v>
      </c>
      <c r="J44">
        <f t="shared" si="4"/>
        <v>4</v>
      </c>
      <c r="K44">
        <f t="shared" si="6"/>
        <v>7</v>
      </c>
      <c r="L44">
        <f t="shared" si="7"/>
        <v>3</v>
      </c>
      <c r="M44" s="2">
        <f t="shared" si="27"/>
        <v>11</v>
      </c>
      <c r="N44">
        <v>33</v>
      </c>
      <c r="O44" s="7">
        <v>9.662400000000002</v>
      </c>
      <c r="P44" s="2">
        <f t="shared" si="31"/>
        <v>33</v>
      </c>
      <c r="Q44" s="2">
        <f t="shared" si="28"/>
        <v>11</v>
      </c>
      <c r="R44">
        <f t="shared" si="25"/>
        <v>5</v>
      </c>
      <c r="S44" s="5">
        <f t="shared" si="29"/>
        <v>0.15151515151515152</v>
      </c>
      <c r="T44" s="5">
        <f t="shared" si="30"/>
        <v>0.3333333333333333</v>
      </c>
      <c r="U44" s="7">
        <f t="shared" si="26"/>
        <v>9.662400000000002</v>
      </c>
      <c r="V44" s="2">
        <f t="shared" si="13"/>
        <v>33</v>
      </c>
      <c r="W44" s="6">
        <f t="shared" si="14"/>
        <v>5</v>
      </c>
      <c r="X44" s="6">
        <f t="shared" si="19"/>
        <v>11</v>
      </c>
      <c r="Y44" s="4">
        <f t="shared" si="22"/>
        <v>0.15151515151515152</v>
      </c>
      <c r="Z44">
        <f t="shared" si="23"/>
        <v>0.3333333333333333</v>
      </c>
      <c r="AA44">
        <v>1</v>
      </c>
      <c r="AB44" s="5">
        <f>Y44/Z44</f>
        <v>0.4545454545454546</v>
      </c>
    </row>
    <row r="45" spans="1:28" ht="12.75">
      <c r="A45" s="1">
        <v>36955</v>
      </c>
      <c r="B45">
        <v>3590</v>
      </c>
      <c r="C45">
        <v>2946</v>
      </c>
      <c r="D45">
        <v>1080</v>
      </c>
      <c r="E45">
        <v>2742</v>
      </c>
      <c r="F45">
        <v>1623</v>
      </c>
      <c r="G45" s="2">
        <f aca="true" t="shared" si="32" ref="G45:L48">A45-A44</f>
        <v>1</v>
      </c>
      <c r="H45">
        <f t="shared" si="32"/>
        <v>5</v>
      </c>
      <c r="I45">
        <f t="shared" si="32"/>
        <v>6</v>
      </c>
      <c r="J45">
        <f t="shared" si="32"/>
        <v>2</v>
      </c>
      <c r="K45">
        <f t="shared" si="32"/>
        <v>5</v>
      </c>
      <c r="L45">
        <f t="shared" si="32"/>
        <v>4</v>
      </c>
      <c r="M45" s="2">
        <f t="shared" si="27"/>
        <v>8</v>
      </c>
      <c r="N45">
        <v>27</v>
      </c>
      <c r="O45" s="7">
        <v>16.8432</v>
      </c>
      <c r="P45" s="2">
        <f t="shared" si="31"/>
        <v>27</v>
      </c>
      <c r="Q45" s="2">
        <f t="shared" si="28"/>
        <v>8</v>
      </c>
      <c r="R45">
        <f t="shared" si="25"/>
        <v>5</v>
      </c>
      <c r="S45" s="5">
        <f t="shared" si="29"/>
        <v>0.18518518518518517</v>
      </c>
      <c r="T45" s="5">
        <f t="shared" si="30"/>
        <v>0.2962962962962963</v>
      </c>
      <c r="U45" s="7">
        <f t="shared" si="26"/>
        <v>16.8432</v>
      </c>
      <c r="V45" s="2">
        <f t="shared" si="13"/>
        <v>27</v>
      </c>
      <c r="W45" s="6">
        <f t="shared" si="14"/>
        <v>5</v>
      </c>
      <c r="X45" s="6">
        <f t="shared" si="19"/>
        <v>8</v>
      </c>
      <c r="Y45" s="4">
        <f t="shared" si="22"/>
        <v>0.18518518518518517</v>
      </c>
      <c r="Z45">
        <f t="shared" si="23"/>
        <v>0.2962962962962963</v>
      </c>
      <c r="AA45">
        <v>1</v>
      </c>
      <c r="AB45" s="5">
        <f>Y45/Z45</f>
        <v>0.625</v>
      </c>
    </row>
    <row r="46" spans="1:28" ht="12.75">
      <c r="A46" s="1">
        <v>36956</v>
      </c>
      <c r="B46">
        <v>3592</v>
      </c>
      <c r="C46">
        <v>2949</v>
      </c>
      <c r="D46">
        <v>1080</v>
      </c>
      <c r="E46">
        <v>2743</v>
      </c>
      <c r="F46">
        <v>1627</v>
      </c>
      <c r="G46" s="2">
        <f t="shared" si="32"/>
        <v>1</v>
      </c>
      <c r="H46">
        <f t="shared" si="32"/>
        <v>2</v>
      </c>
      <c r="I46">
        <f t="shared" si="32"/>
        <v>3</v>
      </c>
      <c r="J46">
        <f t="shared" si="32"/>
        <v>0</v>
      </c>
      <c r="K46">
        <f t="shared" si="32"/>
        <v>1</v>
      </c>
      <c r="L46">
        <f t="shared" si="32"/>
        <v>4</v>
      </c>
      <c r="M46" s="2">
        <f aca="true" t="shared" si="33" ref="M46:M53">I46+J46</f>
        <v>3</v>
      </c>
      <c r="N46">
        <v>15</v>
      </c>
      <c r="O46" s="7">
        <v>20.803199999999997</v>
      </c>
      <c r="P46" s="2">
        <f t="shared" si="31"/>
        <v>15</v>
      </c>
      <c r="Q46" s="2">
        <f aca="true" t="shared" si="34" ref="Q46:Q53">M46</f>
        <v>3</v>
      </c>
      <c r="R46">
        <f aca="true" t="shared" si="35" ref="R46:R53">H46</f>
        <v>2</v>
      </c>
      <c r="S46" s="5">
        <f aca="true" t="shared" si="36" ref="S46:S53">R46/N46</f>
        <v>0.13333333333333333</v>
      </c>
      <c r="T46" s="5">
        <f aca="true" t="shared" si="37" ref="T46:T53">Q46/N46</f>
        <v>0.2</v>
      </c>
      <c r="U46" s="7">
        <f t="shared" si="26"/>
        <v>20.803199999999997</v>
      </c>
      <c r="V46" s="2">
        <f t="shared" si="13"/>
        <v>15</v>
      </c>
      <c r="W46" s="6">
        <f t="shared" si="14"/>
        <v>2</v>
      </c>
      <c r="X46" s="6">
        <f t="shared" si="19"/>
        <v>3</v>
      </c>
      <c r="Y46" s="4">
        <f>W46/V46</f>
        <v>0.13333333333333333</v>
      </c>
      <c r="Z46">
        <f>X46/V46</f>
        <v>0.2</v>
      </c>
      <c r="AA46">
        <v>1</v>
      </c>
      <c r="AB46" s="5">
        <f>Y46/Z46</f>
        <v>0.6666666666666666</v>
      </c>
    </row>
    <row r="47" spans="1:28" ht="12.75">
      <c r="A47" s="1">
        <v>36957</v>
      </c>
      <c r="B47">
        <v>3597</v>
      </c>
      <c r="C47">
        <v>2958</v>
      </c>
      <c r="D47">
        <v>1083</v>
      </c>
      <c r="E47">
        <v>2753</v>
      </c>
      <c r="F47">
        <v>1630</v>
      </c>
      <c r="G47" s="2">
        <f t="shared" si="32"/>
        <v>1</v>
      </c>
      <c r="H47">
        <f t="shared" si="32"/>
        <v>5</v>
      </c>
      <c r="I47">
        <f t="shared" si="32"/>
        <v>9</v>
      </c>
      <c r="J47">
        <f t="shared" si="32"/>
        <v>3</v>
      </c>
      <c r="K47">
        <f t="shared" si="32"/>
        <v>10</v>
      </c>
      <c r="L47">
        <f t="shared" si="32"/>
        <v>3</v>
      </c>
      <c r="M47" s="2">
        <f t="shared" si="33"/>
        <v>12</v>
      </c>
      <c r="N47">
        <v>24</v>
      </c>
      <c r="O47" s="7">
        <v>3.4848</v>
      </c>
      <c r="P47" s="2">
        <f t="shared" si="31"/>
        <v>24</v>
      </c>
      <c r="Q47" s="2">
        <f t="shared" si="34"/>
        <v>12</v>
      </c>
      <c r="R47">
        <f t="shared" si="35"/>
        <v>5</v>
      </c>
      <c r="S47" s="5">
        <f t="shared" si="36"/>
        <v>0.20833333333333334</v>
      </c>
      <c r="T47" s="5">
        <f t="shared" si="37"/>
        <v>0.5</v>
      </c>
      <c r="U47" s="7">
        <f t="shared" si="26"/>
        <v>3.4848</v>
      </c>
      <c r="V47" s="2">
        <f t="shared" si="13"/>
        <v>24</v>
      </c>
      <c r="W47" s="6">
        <f t="shared" si="14"/>
        <v>5</v>
      </c>
      <c r="X47" s="6">
        <f t="shared" si="19"/>
        <v>12</v>
      </c>
      <c r="Y47" s="4">
        <f>W47/V47</f>
        <v>0.20833333333333334</v>
      </c>
      <c r="Z47">
        <f>X47/V47</f>
        <v>0.5</v>
      </c>
      <c r="AA47">
        <v>1</v>
      </c>
      <c r="AB47" s="5">
        <f>Y47/Z47</f>
        <v>0.4166666666666667</v>
      </c>
    </row>
    <row r="48" spans="1:28" ht="12.75">
      <c r="A48" s="1">
        <v>36958</v>
      </c>
      <c r="B48">
        <v>3603</v>
      </c>
      <c r="C48">
        <v>2966</v>
      </c>
      <c r="D48">
        <v>1087</v>
      </c>
      <c r="E48">
        <v>2761</v>
      </c>
      <c r="F48">
        <v>1634</v>
      </c>
      <c r="G48" s="2">
        <f t="shared" si="32"/>
        <v>1</v>
      </c>
      <c r="H48">
        <f t="shared" si="32"/>
        <v>6</v>
      </c>
      <c r="I48">
        <f t="shared" si="32"/>
        <v>8</v>
      </c>
      <c r="J48">
        <f t="shared" si="32"/>
        <v>4</v>
      </c>
      <c r="K48">
        <f t="shared" si="32"/>
        <v>8</v>
      </c>
      <c r="L48">
        <f t="shared" si="32"/>
        <v>4</v>
      </c>
      <c r="M48" s="2">
        <f t="shared" si="33"/>
        <v>12</v>
      </c>
      <c r="N48">
        <v>41</v>
      </c>
      <c r="O48" s="7">
        <v>20.7504</v>
      </c>
      <c r="P48" s="2">
        <f t="shared" si="31"/>
        <v>41</v>
      </c>
      <c r="Q48" s="2">
        <f t="shared" si="34"/>
        <v>12</v>
      </c>
      <c r="R48">
        <f t="shared" si="35"/>
        <v>6</v>
      </c>
      <c r="S48" s="5">
        <f t="shared" si="36"/>
        <v>0.14634146341463414</v>
      </c>
      <c r="T48" s="5">
        <f t="shared" si="37"/>
        <v>0.2926829268292683</v>
      </c>
      <c r="U48" s="7">
        <f t="shared" si="26"/>
        <v>20.7504</v>
      </c>
      <c r="V48" s="2">
        <f t="shared" si="13"/>
        <v>41</v>
      </c>
      <c r="W48" s="6">
        <f t="shared" si="14"/>
        <v>6</v>
      </c>
      <c r="X48" s="6">
        <f t="shared" si="19"/>
        <v>12</v>
      </c>
      <c r="Y48" s="4">
        <f>W48/V48</f>
        <v>0.14634146341463414</v>
      </c>
      <c r="Z48">
        <f>X48/V48</f>
        <v>0.2926829268292683</v>
      </c>
      <c r="AA48">
        <v>1</v>
      </c>
      <c r="AB48" s="5">
        <f>Y48/Z48</f>
        <v>0.5</v>
      </c>
    </row>
    <row r="49" spans="1:28" ht="12.75">
      <c r="A49" s="1">
        <v>36959</v>
      </c>
      <c r="B49">
        <v>3607</v>
      </c>
      <c r="C49">
        <v>2973</v>
      </c>
      <c r="D49">
        <v>1090</v>
      </c>
      <c r="E49">
        <v>2767</v>
      </c>
      <c r="F49">
        <v>1638</v>
      </c>
      <c r="G49" s="2">
        <f aca="true" t="shared" si="38" ref="G49:L53">A49-A48</f>
        <v>1</v>
      </c>
      <c r="H49">
        <f t="shared" si="38"/>
        <v>4</v>
      </c>
      <c r="I49">
        <f t="shared" si="38"/>
        <v>7</v>
      </c>
      <c r="J49">
        <f t="shared" si="38"/>
        <v>3</v>
      </c>
      <c r="K49">
        <f t="shared" si="38"/>
        <v>6</v>
      </c>
      <c r="L49">
        <f t="shared" si="38"/>
        <v>4</v>
      </c>
      <c r="M49" s="2">
        <f t="shared" si="33"/>
        <v>10</v>
      </c>
      <c r="N49">
        <v>36</v>
      </c>
      <c r="O49" s="7">
        <v>23.0208</v>
      </c>
      <c r="P49" s="2">
        <f t="shared" si="31"/>
        <v>36</v>
      </c>
      <c r="Q49" s="2">
        <f t="shared" si="34"/>
        <v>10</v>
      </c>
      <c r="R49">
        <f t="shared" si="35"/>
        <v>4</v>
      </c>
      <c r="S49" s="5">
        <f t="shared" si="36"/>
        <v>0.1111111111111111</v>
      </c>
      <c r="T49" s="5">
        <f t="shared" si="37"/>
        <v>0.2777777777777778</v>
      </c>
      <c r="U49" s="7">
        <f t="shared" si="26"/>
        <v>23.0208</v>
      </c>
      <c r="V49" s="2">
        <f t="shared" si="13"/>
        <v>36</v>
      </c>
      <c r="W49" s="6">
        <f t="shared" si="14"/>
        <v>4</v>
      </c>
      <c r="X49" s="6">
        <f t="shared" si="19"/>
        <v>10</v>
      </c>
      <c r="Y49" s="4">
        <f aca="true" t="shared" si="39" ref="Y49:Y54">W49/V49</f>
        <v>0.1111111111111111</v>
      </c>
      <c r="Z49">
        <f aca="true" t="shared" si="40" ref="Z49:Z54">X49/V49</f>
        <v>0.2777777777777778</v>
      </c>
      <c r="AA49">
        <v>1</v>
      </c>
      <c r="AB49" s="5">
        <f>Y49/Z49</f>
        <v>0.39999999999999997</v>
      </c>
    </row>
    <row r="50" spans="1:28" ht="12.75">
      <c r="A50" s="1">
        <v>36960</v>
      </c>
      <c r="B50">
        <v>3613</v>
      </c>
      <c r="C50">
        <v>2980</v>
      </c>
      <c r="D50">
        <v>1092</v>
      </c>
      <c r="E50">
        <v>2775</v>
      </c>
      <c r="F50">
        <v>1640</v>
      </c>
      <c r="G50" s="2">
        <f t="shared" si="38"/>
        <v>1</v>
      </c>
      <c r="H50">
        <f t="shared" si="38"/>
        <v>6</v>
      </c>
      <c r="I50">
        <f t="shared" si="38"/>
        <v>7</v>
      </c>
      <c r="J50">
        <f t="shared" si="38"/>
        <v>2</v>
      </c>
      <c r="K50">
        <f t="shared" si="38"/>
        <v>8</v>
      </c>
      <c r="L50">
        <f t="shared" si="38"/>
        <v>2</v>
      </c>
      <c r="M50" s="2">
        <f t="shared" si="33"/>
        <v>9</v>
      </c>
      <c r="N50">
        <v>39</v>
      </c>
      <c r="O50" s="7">
        <v>2.2176</v>
      </c>
      <c r="P50" s="2">
        <f t="shared" si="31"/>
        <v>39</v>
      </c>
      <c r="Q50" s="2">
        <f t="shared" si="34"/>
        <v>9</v>
      </c>
      <c r="R50">
        <f t="shared" si="35"/>
        <v>6</v>
      </c>
      <c r="S50" s="5">
        <f t="shared" si="36"/>
        <v>0.15384615384615385</v>
      </c>
      <c r="T50" s="5">
        <f t="shared" si="37"/>
        <v>0.23076923076923078</v>
      </c>
      <c r="U50" s="7">
        <f t="shared" si="26"/>
        <v>2.2176</v>
      </c>
      <c r="V50" s="2">
        <f t="shared" si="13"/>
        <v>39</v>
      </c>
      <c r="W50" s="6">
        <f t="shared" si="14"/>
        <v>6</v>
      </c>
      <c r="X50" s="6">
        <f t="shared" si="19"/>
        <v>9</v>
      </c>
      <c r="Y50" s="4">
        <f t="shared" si="39"/>
        <v>0.15384615384615385</v>
      </c>
      <c r="Z50">
        <f t="shared" si="40"/>
        <v>0.23076923076923078</v>
      </c>
      <c r="AA50">
        <v>1</v>
      </c>
      <c r="AB50" s="5">
        <f>Y50/Z50</f>
        <v>0.6666666666666666</v>
      </c>
    </row>
    <row r="51" spans="1:28" ht="12.75">
      <c r="A51" s="1">
        <v>36961</v>
      </c>
      <c r="B51">
        <v>3617</v>
      </c>
      <c r="C51">
        <v>2987</v>
      </c>
      <c r="D51">
        <v>1095</v>
      </c>
      <c r="E51">
        <v>2780</v>
      </c>
      <c r="F51">
        <v>1644</v>
      </c>
      <c r="G51" s="2">
        <f t="shared" si="38"/>
        <v>1</v>
      </c>
      <c r="H51">
        <f t="shared" si="38"/>
        <v>4</v>
      </c>
      <c r="I51">
        <f t="shared" si="38"/>
        <v>7</v>
      </c>
      <c r="J51">
        <f t="shared" si="38"/>
        <v>3</v>
      </c>
      <c r="K51">
        <f t="shared" si="38"/>
        <v>5</v>
      </c>
      <c r="L51">
        <f t="shared" si="38"/>
        <v>4</v>
      </c>
      <c r="M51" s="2">
        <f t="shared" si="33"/>
        <v>10</v>
      </c>
      <c r="N51">
        <v>35</v>
      </c>
      <c r="O51" s="7">
        <v>11.352</v>
      </c>
      <c r="P51" s="2">
        <f t="shared" si="31"/>
        <v>35</v>
      </c>
      <c r="Q51" s="2">
        <f t="shared" si="34"/>
        <v>10</v>
      </c>
      <c r="R51">
        <f t="shared" si="35"/>
        <v>4</v>
      </c>
      <c r="S51" s="5">
        <f t="shared" si="36"/>
        <v>0.11428571428571428</v>
      </c>
      <c r="T51" s="5">
        <f t="shared" si="37"/>
        <v>0.2857142857142857</v>
      </c>
      <c r="U51" s="7">
        <f t="shared" si="26"/>
        <v>11.352</v>
      </c>
      <c r="V51" s="2">
        <f t="shared" si="13"/>
        <v>35</v>
      </c>
      <c r="W51" s="6">
        <f t="shared" si="14"/>
        <v>4</v>
      </c>
      <c r="X51" s="6">
        <f t="shared" si="19"/>
        <v>10</v>
      </c>
      <c r="Y51" s="4">
        <f t="shared" si="39"/>
        <v>0.11428571428571428</v>
      </c>
      <c r="Z51">
        <f t="shared" si="40"/>
        <v>0.2857142857142857</v>
      </c>
      <c r="AA51">
        <v>1</v>
      </c>
      <c r="AB51" s="5">
        <f>Y51/Z51</f>
        <v>0.4</v>
      </c>
    </row>
    <row r="52" spans="1:28" ht="12.75">
      <c r="A52" s="1">
        <v>36962</v>
      </c>
      <c r="B52">
        <v>3625</v>
      </c>
      <c r="C52">
        <v>2996</v>
      </c>
      <c r="D52">
        <v>1099</v>
      </c>
      <c r="E52">
        <v>2789</v>
      </c>
      <c r="F52">
        <v>1647</v>
      </c>
      <c r="G52" s="2">
        <f t="shared" si="38"/>
        <v>1</v>
      </c>
      <c r="H52">
        <f t="shared" si="38"/>
        <v>8</v>
      </c>
      <c r="I52">
        <f t="shared" si="38"/>
        <v>9</v>
      </c>
      <c r="J52">
        <f t="shared" si="38"/>
        <v>4</v>
      </c>
      <c r="K52">
        <f t="shared" si="38"/>
        <v>9</v>
      </c>
      <c r="L52">
        <f t="shared" si="38"/>
        <v>3</v>
      </c>
      <c r="M52" s="2">
        <f t="shared" si="33"/>
        <v>13</v>
      </c>
      <c r="N52">
        <f>65-'[2]combined'!$E638</f>
        <v>47</v>
      </c>
      <c r="O52" s="7">
        <v>9.8736</v>
      </c>
      <c r="P52" s="2">
        <f t="shared" si="31"/>
        <v>47</v>
      </c>
      <c r="Q52" s="2">
        <f t="shared" si="34"/>
        <v>13</v>
      </c>
      <c r="R52">
        <f t="shared" si="35"/>
        <v>8</v>
      </c>
      <c r="S52" s="5">
        <f t="shared" si="36"/>
        <v>0.1702127659574468</v>
      </c>
      <c r="T52" s="5">
        <f t="shared" si="37"/>
        <v>0.2765957446808511</v>
      </c>
      <c r="U52" s="7">
        <f t="shared" si="26"/>
        <v>9.8736</v>
      </c>
      <c r="V52" s="2">
        <f t="shared" si="13"/>
        <v>47</v>
      </c>
      <c r="W52" s="6">
        <f t="shared" si="14"/>
        <v>8</v>
      </c>
      <c r="X52" s="6">
        <f t="shared" si="19"/>
        <v>13</v>
      </c>
      <c r="Y52" s="4">
        <f t="shared" si="39"/>
        <v>0.1702127659574468</v>
      </c>
      <c r="Z52">
        <f t="shared" si="40"/>
        <v>0.2765957446808511</v>
      </c>
      <c r="AA52">
        <v>1</v>
      </c>
      <c r="AB52" s="5">
        <f>Y52/Z52</f>
        <v>0.6153846153846153</v>
      </c>
    </row>
    <row r="53" spans="1:28" ht="12.75">
      <c r="A53" s="1">
        <v>36963</v>
      </c>
      <c r="B53">
        <v>3629</v>
      </c>
      <c r="C53">
        <v>3002</v>
      </c>
      <c r="D53">
        <v>1102</v>
      </c>
      <c r="E53">
        <v>2795</v>
      </c>
      <c r="F53">
        <v>1650</v>
      </c>
      <c r="G53" s="2">
        <f t="shared" si="38"/>
        <v>1</v>
      </c>
      <c r="H53">
        <f t="shared" si="38"/>
        <v>4</v>
      </c>
      <c r="I53">
        <f t="shared" si="38"/>
        <v>6</v>
      </c>
      <c r="J53">
        <f t="shared" si="38"/>
        <v>3</v>
      </c>
      <c r="K53">
        <f t="shared" si="38"/>
        <v>6</v>
      </c>
      <c r="L53">
        <f t="shared" si="38"/>
        <v>3</v>
      </c>
      <c r="M53" s="2">
        <f t="shared" si="33"/>
        <v>9</v>
      </c>
      <c r="N53">
        <f>65-'[2]combined'!$E639</f>
        <v>52</v>
      </c>
      <c r="O53" s="7">
        <v>23.5488</v>
      </c>
      <c r="P53" s="2">
        <f t="shared" si="31"/>
        <v>52</v>
      </c>
      <c r="Q53" s="2">
        <f t="shared" si="34"/>
        <v>9</v>
      </c>
      <c r="R53">
        <f t="shared" si="35"/>
        <v>4</v>
      </c>
      <c r="S53" s="5">
        <f t="shared" si="36"/>
        <v>0.07692307692307693</v>
      </c>
      <c r="T53" s="5">
        <f t="shared" si="37"/>
        <v>0.17307692307692307</v>
      </c>
      <c r="U53" s="7">
        <f t="shared" si="26"/>
        <v>23.5488</v>
      </c>
      <c r="V53" s="2">
        <f t="shared" si="13"/>
        <v>52</v>
      </c>
      <c r="W53" s="6">
        <f t="shared" si="14"/>
        <v>4</v>
      </c>
      <c r="X53" s="6">
        <f t="shared" si="19"/>
        <v>9</v>
      </c>
      <c r="Y53" s="4">
        <f t="shared" si="39"/>
        <v>0.07692307692307693</v>
      </c>
      <c r="Z53">
        <f t="shared" si="40"/>
        <v>0.17307692307692307</v>
      </c>
      <c r="AA53">
        <v>0</v>
      </c>
      <c r="AB53" s="5">
        <f>Y53/Z53</f>
        <v>0.4444444444444445</v>
      </c>
    </row>
    <row r="54" spans="1:28" ht="12.75">
      <c r="A54" s="1">
        <v>36964</v>
      </c>
      <c r="B54">
        <v>3635</v>
      </c>
      <c r="C54">
        <v>3011</v>
      </c>
      <c r="D54">
        <v>1105</v>
      </c>
      <c r="E54">
        <v>2804</v>
      </c>
      <c r="F54">
        <v>1654</v>
      </c>
      <c r="G54" s="2">
        <f aca="true" t="shared" si="41" ref="G54:L54">A54-A53</f>
        <v>1</v>
      </c>
      <c r="H54">
        <f t="shared" si="41"/>
        <v>6</v>
      </c>
      <c r="I54">
        <f t="shared" si="41"/>
        <v>9</v>
      </c>
      <c r="J54">
        <f t="shared" si="41"/>
        <v>3</v>
      </c>
      <c r="K54">
        <f t="shared" si="41"/>
        <v>9</v>
      </c>
      <c r="L54">
        <f t="shared" si="41"/>
        <v>4</v>
      </c>
      <c r="M54" s="2">
        <f>I54+J54</f>
        <v>12</v>
      </c>
      <c r="N54">
        <f>65-'[2]combined'!$E640</f>
        <v>44</v>
      </c>
      <c r="O54" s="7">
        <v>5.808</v>
      </c>
      <c r="P54" s="2">
        <f t="shared" si="31"/>
        <v>44</v>
      </c>
      <c r="Q54" s="2">
        <f>M54</f>
        <v>12</v>
      </c>
      <c r="R54">
        <f>H54</f>
        <v>6</v>
      </c>
      <c r="S54" s="5">
        <f>R54/N54</f>
        <v>0.13636363636363635</v>
      </c>
      <c r="T54" s="5">
        <f>Q54/N54</f>
        <v>0.2727272727272727</v>
      </c>
      <c r="U54" s="7">
        <f t="shared" si="26"/>
        <v>5.808</v>
      </c>
      <c r="V54" s="2">
        <f>N54/G54</f>
        <v>44</v>
      </c>
      <c r="W54" s="6">
        <f t="shared" si="14"/>
        <v>6</v>
      </c>
      <c r="X54" s="6">
        <f t="shared" si="19"/>
        <v>12</v>
      </c>
      <c r="Y54" s="4">
        <f t="shared" si="39"/>
        <v>0.13636363636363635</v>
      </c>
      <c r="Z54">
        <f t="shared" si="40"/>
        <v>0.2727272727272727</v>
      </c>
      <c r="AA54">
        <v>0</v>
      </c>
      <c r="AB54" s="5">
        <f>Y54/Z54</f>
        <v>0.5</v>
      </c>
    </row>
    <row r="55" spans="1:28" ht="12.75">
      <c r="A55" s="1">
        <v>36965</v>
      </c>
      <c r="B55">
        <v>3639</v>
      </c>
      <c r="C55">
        <v>3018</v>
      </c>
      <c r="D55">
        <v>1108</v>
      </c>
      <c r="E55">
        <v>2810</v>
      </c>
      <c r="F55">
        <v>1657</v>
      </c>
      <c r="G55" s="2">
        <f aca="true" t="shared" si="42" ref="G55:L55">A55-A54</f>
        <v>1</v>
      </c>
      <c r="H55">
        <f t="shared" si="42"/>
        <v>4</v>
      </c>
      <c r="I55">
        <f t="shared" si="42"/>
        <v>7</v>
      </c>
      <c r="J55">
        <f t="shared" si="42"/>
        <v>3</v>
      </c>
      <c r="K55">
        <f t="shared" si="42"/>
        <v>6</v>
      </c>
      <c r="L55">
        <f t="shared" si="42"/>
        <v>3</v>
      </c>
      <c r="M55" s="2">
        <f>I55+J55</f>
        <v>10</v>
      </c>
      <c r="N55">
        <f>65-'[2]combined'!$E641</f>
        <v>44</v>
      </c>
      <c r="O55" s="7">
        <f>'[1]readings'!$U603</f>
        <v>21.0672</v>
      </c>
      <c r="P55" s="2">
        <f t="shared" si="31"/>
        <v>44</v>
      </c>
      <c r="Q55" s="2">
        <f>M55</f>
        <v>10</v>
      </c>
      <c r="R55">
        <f>H55</f>
        <v>4</v>
      </c>
      <c r="S55" s="5">
        <f>R55/N55</f>
        <v>0.09090909090909091</v>
      </c>
      <c r="T55" s="5">
        <f>Q55/N55</f>
        <v>0.22727272727272727</v>
      </c>
      <c r="U55" s="7">
        <f t="shared" si="26"/>
        <v>21.0672</v>
      </c>
      <c r="V55" s="2">
        <f t="shared" si="13"/>
        <v>44</v>
      </c>
      <c r="W55" s="6">
        <f t="shared" si="14"/>
        <v>4</v>
      </c>
      <c r="X55" s="6">
        <f t="shared" si="19"/>
        <v>10</v>
      </c>
      <c r="Y55" s="4">
        <f>W55/V55</f>
        <v>0.09090909090909091</v>
      </c>
      <c r="Z55">
        <f>X55/V55</f>
        <v>0.22727272727272727</v>
      </c>
      <c r="AA55">
        <v>0</v>
      </c>
      <c r="AB55" s="5">
        <f>Y55/Z55</f>
        <v>0.4</v>
      </c>
    </row>
    <row r="56" spans="1:28" ht="12.75">
      <c r="A56" s="1">
        <v>36966</v>
      </c>
      <c r="B56">
        <v>3643</v>
      </c>
      <c r="C56">
        <v>3022</v>
      </c>
      <c r="D56">
        <v>1111</v>
      </c>
      <c r="E56">
        <v>2814</v>
      </c>
      <c r="F56">
        <v>1659</v>
      </c>
      <c r="G56" s="2">
        <f aca="true" t="shared" si="43" ref="G56:G64">A56-A55</f>
        <v>1</v>
      </c>
      <c r="H56">
        <f>B56-B55</f>
        <v>4</v>
      </c>
      <c r="I56">
        <f>C56-C55</f>
        <v>4</v>
      </c>
      <c r="J56">
        <f>D56-D55</f>
        <v>3</v>
      </c>
      <c r="K56">
        <f>E56-E55</f>
        <v>4</v>
      </c>
      <c r="L56">
        <f>F56-F55</f>
        <v>2</v>
      </c>
      <c r="M56" s="2">
        <f>I56+J56</f>
        <v>7</v>
      </c>
      <c r="N56">
        <f>65-'[2]combined'!$E642</f>
        <v>41</v>
      </c>
      <c r="O56" s="7">
        <f>'[1]readings'!$U604</f>
        <v>23.3376</v>
      </c>
      <c r="P56" s="2">
        <f>N56/G56</f>
        <v>41</v>
      </c>
      <c r="Q56" s="2">
        <f>M56</f>
        <v>7</v>
      </c>
      <c r="R56">
        <f>H56</f>
        <v>4</v>
      </c>
      <c r="S56" s="5">
        <f>R56/N56</f>
        <v>0.0975609756097561</v>
      </c>
      <c r="T56" s="5">
        <f>Q56/N56</f>
        <v>0.17073170731707318</v>
      </c>
      <c r="U56" s="7">
        <f>O56</f>
        <v>23.3376</v>
      </c>
      <c r="V56" s="2">
        <f>N56/G56</f>
        <v>41</v>
      </c>
      <c r="W56" s="6">
        <f>R56/G56</f>
        <v>4</v>
      </c>
      <c r="X56" s="6">
        <f>Q56/G56</f>
        <v>7</v>
      </c>
      <c r="Y56" s="4">
        <f>W56/V56</f>
        <v>0.0975609756097561</v>
      </c>
      <c r="Z56">
        <f>X56/V56</f>
        <v>0.17073170731707318</v>
      </c>
      <c r="AA56">
        <v>1</v>
      </c>
      <c r="AB56" s="5">
        <f>Y56/Z56</f>
        <v>0.5714285714285714</v>
      </c>
    </row>
    <row r="57" spans="1:28" ht="12.75">
      <c r="A57" s="1">
        <v>36968</v>
      </c>
      <c r="B57">
        <v>3654</v>
      </c>
      <c r="C57">
        <v>3038</v>
      </c>
      <c r="D57">
        <v>1118</v>
      </c>
      <c r="E57">
        <v>2829</v>
      </c>
      <c r="F57" s="2">
        <v>1663</v>
      </c>
      <c r="G57" s="2">
        <f t="shared" si="43"/>
        <v>2</v>
      </c>
      <c r="H57">
        <f>B57-B56</f>
        <v>11</v>
      </c>
      <c r="I57">
        <f>C57-C56</f>
        <v>16</v>
      </c>
      <c r="J57">
        <f>D57-D56</f>
        <v>7</v>
      </c>
      <c r="K57">
        <f>E57-E56</f>
        <v>15</v>
      </c>
      <c r="L57">
        <f>F57-F56</f>
        <v>4</v>
      </c>
      <c r="M57" s="2">
        <f>I57+J57</f>
        <v>23</v>
      </c>
      <c r="N57">
        <f>65-'[2]combined'!$E643</f>
        <v>36</v>
      </c>
      <c r="O57" s="7">
        <f>'[1]readings'!$U605</f>
        <v>8.3072</v>
      </c>
      <c r="P57" s="2">
        <f>N57/G57</f>
        <v>18</v>
      </c>
      <c r="Q57" s="2">
        <f>M57</f>
        <v>23</v>
      </c>
      <c r="R57">
        <f>H57</f>
        <v>11</v>
      </c>
      <c r="S57" s="5">
        <f>R57/N57</f>
        <v>0.3055555555555556</v>
      </c>
      <c r="T57" s="5">
        <f>Q57/N57</f>
        <v>0.6388888888888888</v>
      </c>
      <c r="U57" s="7">
        <f>O57</f>
        <v>8.3072</v>
      </c>
      <c r="V57" s="2">
        <f>N57/G57</f>
        <v>18</v>
      </c>
      <c r="W57" s="6">
        <f>R57/G57</f>
        <v>5.5</v>
      </c>
      <c r="X57" s="6">
        <f>Q57/G57</f>
        <v>11.5</v>
      </c>
      <c r="Y57" s="4">
        <f>W57/V57</f>
        <v>0.3055555555555556</v>
      </c>
      <c r="Z57">
        <f>X57/V57</f>
        <v>0.6388888888888888</v>
      </c>
      <c r="AA57">
        <v>1</v>
      </c>
      <c r="AB57" s="5">
        <f>Y57/Z57</f>
        <v>0.47826086956521746</v>
      </c>
    </row>
    <row r="58" spans="1:28" ht="12.75">
      <c r="A58" s="1">
        <v>36969</v>
      </c>
      <c r="B58">
        <v>3659</v>
      </c>
      <c r="C58">
        <v>3044</v>
      </c>
      <c r="D58">
        <v>1121</v>
      </c>
      <c r="E58">
        <v>2834</v>
      </c>
      <c r="F58" s="2">
        <v>1666</v>
      </c>
      <c r="G58" s="2">
        <f t="shared" si="43"/>
        <v>1</v>
      </c>
      <c r="H58">
        <f>B58-B57</f>
        <v>5</v>
      </c>
      <c r="I58">
        <f>C58-C57</f>
        <v>6</v>
      </c>
      <c r="J58">
        <f>D58-D57</f>
        <v>3</v>
      </c>
      <c r="K58">
        <f>E58-E57</f>
        <v>5</v>
      </c>
      <c r="L58">
        <f>F58-F57</f>
        <v>3</v>
      </c>
      <c r="M58" s="2">
        <f>I58+J58</f>
        <v>9</v>
      </c>
      <c r="N58">
        <f>65-'[2]combined'!$E644</f>
        <v>32</v>
      </c>
      <c r="O58" s="7">
        <f>'[1]readings'!$U605</f>
        <v>8.3072</v>
      </c>
      <c r="P58" s="2">
        <f>N58/G58</f>
        <v>32</v>
      </c>
      <c r="Q58" s="2">
        <f>M58</f>
        <v>9</v>
      </c>
      <c r="R58">
        <f>H58</f>
        <v>5</v>
      </c>
      <c r="S58" s="5">
        <f>R58/N58</f>
        <v>0.15625</v>
      </c>
      <c r="T58" s="5">
        <f>Q58/N58</f>
        <v>0.28125</v>
      </c>
      <c r="U58" s="7">
        <f>O58</f>
        <v>8.3072</v>
      </c>
      <c r="V58" s="2">
        <f>N58/G58</f>
        <v>32</v>
      </c>
      <c r="W58" s="6">
        <f>R58/G58</f>
        <v>5</v>
      </c>
      <c r="X58" s="6">
        <f>Q58/G58</f>
        <v>9</v>
      </c>
      <c r="Y58" s="4">
        <f>W58/V58</f>
        <v>0.15625</v>
      </c>
      <c r="Z58">
        <f>X58/V58</f>
        <v>0.28125</v>
      </c>
      <c r="AA58">
        <v>1</v>
      </c>
      <c r="AB58" s="5">
        <f>Y58/Z58</f>
        <v>0.5555555555555556</v>
      </c>
    </row>
    <row r="59" spans="1:28" ht="12.75">
      <c r="A59" s="1">
        <v>36970</v>
      </c>
      <c r="B59">
        <v>3663</v>
      </c>
      <c r="C59">
        <v>3049</v>
      </c>
      <c r="D59">
        <v>1124</v>
      </c>
      <c r="E59">
        <v>2838</v>
      </c>
      <c r="F59" s="2">
        <v>1671</v>
      </c>
      <c r="G59" s="2">
        <f t="shared" si="43"/>
        <v>1</v>
      </c>
      <c r="H59">
        <f aca="true" t="shared" si="44" ref="H59:H64">B59-B58</f>
        <v>4</v>
      </c>
      <c r="I59">
        <f aca="true" t="shared" si="45" ref="I59:I64">C59-C58</f>
        <v>5</v>
      </c>
      <c r="J59">
        <f aca="true" t="shared" si="46" ref="J59:J64">D59-D58</f>
        <v>3</v>
      </c>
      <c r="K59">
        <f aca="true" t="shared" si="47" ref="K59:K64">E59-E58</f>
        <v>4</v>
      </c>
      <c r="L59">
        <f aca="true" t="shared" si="48" ref="L59:L64">F59-F58</f>
        <v>5</v>
      </c>
      <c r="M59" s="2">
        <f aca="true" t="shared" si="49" ref="M59:M64">I59+J59</f>
        <v>8</v>
      </c>
      <c r="N59">
        <f>65-'[2]combined'!$E645</f>
        <v>32</v>
      </c>
      <c r="O59" s="7">
        <f>'[1]readings'!$U606</f>
        <v>10.824</v>
      </c>
      <c r="P59" s="2">
        <f aca="true" t="shared" si="50" ref="P59:P64">N59/G59</f>
        <v>32</v>
      </c>
      <c r="Q59" s="2">
        <f aca="true" t="shared" si="51" ref="Q59:Q64">M59</f>
        <v>8</v>
      </c>
      <c r="R59">
        <f aca="true" t="shared" si="52" ref="R59:R64">H59</f>
        <v>4</v>
      </c>
      <c r="S59" s="5">
        <f aca="true" t="shared" si="53" ref="S59:S64">R59/N59</f>
        <v>0.125</v>
      </c>
      <c r="T59" s="5">
        <f aca="true" t="shared" si="54" ref="T59:T64">Q59/N59</f>
        <v>0.25</v>
      </c>
      <c r="U59" s="7">
        <f aca="true" t="shared" si="55" ref="U59:U64">O59</f>
        <v>10.824</v>
      </c>
      <c r="V59" s="2">
        <f aca="true" t="shared" si="56" ref="V59:V64">N59/G59</f>
        <v>32</v>
      </c>
      <c r="W59" s="6">
        <f aca="true" t="shared" si="57" ref="W59:W64">R59/G59</f>
        <v>4</v>
      </c>
      <c r="X59" s="6">
        <f aca="true" t="shared" si="58" ref="X59:X64">Q59/G59</f>
        <v>8</v>
      </c>
      <c r="Y59" s="4">
        <f aca="true" t="shared" si="59" ref="Y59:Y64">W59/V59</f>
        <v>0.125</v>
      </c>
      <c r="Z59">
        <f aca="true" t="shared" si="60" ref="Z59:Z64">X59/V59</f>
        <v>0.25</v>
      </c>
      <c r="AA59">
        <v>1</v>
      </c>
      <c r="AB59" s="5">
        <f>Y59/Z59</f>
        <v>0.5</v>
      </c>
    </row>
    <row r="60" spans="1:28" ht="12.75">
      <c r="A60" s="1">
        <v>36971</v>
      </c>
      <c r="B60">
        <v>3669</v>
      </c>
      <c r="C60">
        <v>3057</v>
      </c>
      <c r="D60">
        <v>1127</v>
      </c>
      <c r="E60">
        <v>2845</v>
      </c>
      <c r="F60" s="2">
        <v>1674</v>
      </c>
      <c r="G60" s="2">
        <f t="shared" si="43"/>
        <v>1</v>
      </c>
      <c r="H60">
        <f t="shared" si="44"/>
        <v>6</v>
      </c>
      <c r="I60">
        <f t="shared" si="45"/>
        <v>8</v>
      </c>
      <c r="J60">
        <f t="shared" si="46"/>
        <v>3</v>
      </c>
      <c r="K60">
        <f t="shared" si="47"/>
        <v>7</v>
      </c>
      <c r="L60">
        <f t="shared" si="48"/>
        <v>3</v>
      </c>
      <c r="M60" s="2">
        <f t="shared" si="49"/>
        <v>11</v>
      </c>
      <c r="N60">
        <f>65-'[2]combined'!$E646</f>
        <v>38</v>
      </c>
      <c r="O60" s="7">
        <f>'[1]readings'!$U607</f>
        <v>10.1376</v>
      </c>
      <c r="P60" s="2">
        <f t="shared" si="50"/>
        <v>38</v>
      </c>
      <c r="Q60" s="2">
        <f t="shared" si="51"/>
        <v>11</v>
      </c>
      <c r="R60">
        <f t="shared" si="52"/>
        <v>6</v>
      </c>
      <c r="S60" s="5">
        <f t="shared" si="53"/>
        <v>0.15789473684210525</v>
      </c>
      <c r="T60" s="5">
        <f t="shared" si="54"/>
        <v>0.2894736842105263</v>
      </c>
      <c r="U60" s="7">
        <f t="shared" si="55"/>
        <v>10.1376</v>
      </c>
      <c r="V60" s="2">
        <f t="shared" si="56"/>
        <v>38</v>
      </c>
      <c r="W60" s="6">
        <f t="shared" si="57"/>
        <v>6</v>
      </c>
      <c r="X60" s="6">
        <f t="shared" si="58"/>
        <v>11</v>
      </c>
      <c r="Y60" s="4">
        <f t="shared" si="59"/>
        <v>0.15789473684210525</v>
      </c>
      <c r="Z60">
        <f t="shared" si="60"/>
        <v>0.2894736842105263</v>
      </c>
      <c r="AA60">
        <v>1</v>
      </c>
      <c r="AB60" s="5">
        <f>Y60/Z60</f>
        <v>0.5454545454545454</v>
      </c>
    </row>
    <row r="61" spans="1:28" ht="12.75">
      <c r="A61" s="1">
        <v>36972</v>
      </c>
      <c r="B61">
        <v>3674</v>
      </c>
      <c r="C61">
        <v>3065</v>
      </c>
      <c r="D61">
        <v>1130</v>
      </c>
      <c r="E61">
        <v>2853</v>
      </c>
      <c r="F61">
        <v>1678</v>
      </c>
      <c r="G61" s="2">
        <f t="shared" si="43"/>
        <v>1</v>
      </c>
      <c r="H61">
        <f t="shared" si="44"/>
        <v>5</v>
      </c>
      <c r="I61">
        <f t="shared" si="45"/>
        <v>8</v>
      </c>
      <c r="J61">
        <f t="shared" si="46"/>
        <v>3</v>
      </c>
      <c r="K61">
        <f t="shared" si="47"/>
        <v>8</v>
      </c>
      <c r="L61">
        <f t="shared" si="48"/>
        <v>4</v>
      </c>
      <c r="M61" s="2">
        <f t="shared" si="49"/>
        <v>11</v>
      </c>
      <c r="N61">
        <f>65-'[2]combined'!$E647</f>
        <v>39</v>
      </c>
      <c r="O61" s="7">
        <f>'[1]readings'!$U608</f>
        <v>15.470399999999998</v>
      </c>
      <c r="P61" s="2">
        <f t="shared" si="50"/>
        <v>39</v>
      </c>
      <c r="Q61" s="2">
        <f t="shared" si="51"/>
        <v>11</v>
      </c>
      <c r="R61">
        <f t="shared" si="52"/>
        <v>5</v>
      </c>
      <c r="S61" s="5">
        <f t="shared" si="53"/>
        <v>0.1282051282051282</v>
      </c>
      <c r="T61" s="5">
        <f t="shared" si="54"/>
        <v>0.28205128205128205</v>
      </c>
      <c r="U61" s="7">
        <f t="shared" si="55"/>
        <v>15.470399999999998</v>
      </c>
      <c r="V61" s="2">
        <f t="shared" si="56"/>
        <v>39</v>
      </c>
      <c r="W61" s="6">
        <f t="shared" si="57"/>
        <v>5</v>
      </c>
      <c r="X61" s="6">
        <f t="shared" si="58"/>
        <v>11</v>
      </c>
      <c r="Y61" s="4">
        <f t="shared" si="59"/>
        <v>0.1282051282051282</v>
      </c>
      <c r="Z61">
        <f t="shared" si="60"/>
        <v>0.28205128205128205</v>
      </c>
      <c r="AA61">
        <v>1</v>
      </c>
      <c r="AB61" s="5">
        <f>Y61/Z61</f>
        <v>0.45454545454545453</v>
      </c>
    </row>
    <row r="62" spans="1:28" ht="12.75">
      <c r="A62" s="1">
        <v>36973</v>
      </c>
      <c r="B62">
        <v>3679</v>
      </c>
      <c r="C62">
        <v>3074</v>
      </c>
      <c r="D62">
        <v>1134</v>
      </c>
      <c r="E62">
        <v>2861</v>
      </c>
      <c r="F62" s="2">
        <v>1681</v>
      </c>
      <c r="G62" s="2">
        <f t="shared" si="43"/>
        <v>1</v>
      </c>
      <c r="H62">
        <f t="shared" si="44"/>
        <v>5</v>
      </c>
      <c r="I62">
        <f t="shared" si="45"/>
        <v>9</v>
      </c>
      <c r="J62">
        <f t="shared" si="46"/>
        <v>4</v>
      </c>
      <c r="K62">
        <f t="shared" si="47"/>
        <v>8</v>
      </c>
      <c r="L62">
        <f t="shared" si="48"/>
        <v>3</v>
      </c>
      <c r="M62" s="2">
        <f t="shared" si="49"/>
        <v>13</v>
      </c>
      <c r="N62">
        <f>65-'[2]combined'!$E648</f>
        <v>34</v>
      </c>
      <c r="O62" s="7">
        <f>'[1]readings'!$U609</f>
        <v>8.9232</v>
      </c>
      <c r="P62" s="2">
        <f t="shared" si="50"/>
        <v>34</v>
      </c>
      <c r="Q62" s="2">
        <f t="shared" si="51"/>
        <v>13</v>
      </c>
      <c r="R62">
        <f t="shared" si="52"/>
        <v>5</v>
      </c>
      <c r="S62" s="5">
        <f t="shared" si="53"/>
        <v>0.14705882352941177</v>
      </c>
      <c r="T62" s="5">
        <f t="shared" si="54"/>
        <v>0.38235294117647056</v>
      </c>
      <c r="U62" s="7">
        <f t="shared" si="55"/>
        <v>8.9232</v>
      </c>
      <c r="V62" s="2">
        <f t="shared" si="56"/>
        <v>34</v>
      </c>
      <c r="W62" s="6">
        <f t="shared" si="57"/>
        <v>5</v>
      </c>
      <c r="X62" s="6">
        <f t="shared" si="58"/>
        <v>13</v>
      </c>
      <c r="Y62" s="4">
        <f t="shared" si="59"/>
        <v>0.14705882352941177</v>
      </c>
      <c r="Z62">
        <f t="shared" si="60"/>
        <v>0.38235294117647056</v>
      </c>
      <c r="AA62">
        <v>1</v>
      </c>
      <c r="AB62" s="5">
        <f>Y62/Z62</f>
        <v>0.38461538461538464</v>
      </c>
    </row>
    <row r="63" spans="1:28" ht="12.75">
      <c r="A63" s="1">
        <v>36974</v>
      </c>
      <c r="B63">
        <v>3684</v>
      </c>
      <c r="C63">
        <v>3078</v>
      </c>
      <c r="D63">
        <v>1137</v>
      </c>
      <c r="E63">
        <v>2865</v>
      </c>
      <c r="F63" s="2">
        <v>1684</v>
      </c>
      <c r="G63" s="2">
        <f t="shared" si="43"/>
        <v>1</v>
      </c>
      <c r="H63">
        <f t="shared" si="44"/>
        <v>5</v>
      </c>
      <c r="I63">
        <f t="shared" si="45"/>
        <v>4</v>
      </c>
      <c r="J63">
        <f t="shared" si="46"/>
        <v>3</v>
      </c>
      <c r="K63">
        <f t="shared" si="47"/>
        <v>4</v>
      </c>
      <c r="L63">
        <f t="shared" si="48"/>
        <v>3</v>
      </c>
      <c r="M63" s="2">
        <f t="shared" si="49"/>
        <v>7</v>
      </c>
      <c r="N63">
        <f>65-'[2]combined'!$E649</f>
        <v>38</v>
      </c>
      <c r="O63" s="7">
        <f>'[1]readings'!$U610</f>
        <v>13.2</v>
      </c>
      <c r="P63" s="2">
        <f t="shared" si="50"/>
        <v>38</v>
      </c>
      <c r="Q63" s="2">
        <f t="shared" si="51"/>
        <v>7</v>
      </c>
      <c r="R63">
        <f t="shared" si="52"/>
        <v>5</v>
      </c>
      <c r="S63" s="5">
        <f t="shared" si="53"/>
        <v>0.13157894736842105</v>
      </c>
      <c r="T63" s="5">
        <f t="shared" si="54"/>
        <v>0.18421052631578946</v>
      </c>
      <c r="U63" s="7">
        <f t="shared" si="55"/>
        <v>13.2</v>
      </c>
      <c r="V63" s="2">
        <f t="shared" si="56"/>
        <v>38</v>
      </c>
      <c r="W63" s="6">
        <f t="shared" si="57"/>
        <v>5</v>
      </c>
      <c r="X63" s="6">
        <f t="shared" si="58"/>
        <v>7</v>
      </c>
      <c r="Y63" s="4">
        <f t="shared" si="59"/>
        <v>0.13157894736842105</v>
      </c>
      <c r="Z63">
        <f t="shared" si="60"/>
        <v>0.18421052631578946</v>
      </c>
      <c r="AA63">
        <v>1</v>
      </c>
      <c r="AB63" s="5">
        <f>Y63/Z63</f>
        <v>0.7142857142857143</v>
      </c>
    </row>
    <row r="64" spans="1:28" ht="12.75">
      <c r="A64" s="1">
        <v>36975</v>
      </c>
      <c r="B64">
        <v>3689</v>
      </c>
      <c r="C64">
        <v>3087</v>
      </c>
      <c r="D64">
        <v>1139</v>
      </c>
      <c r="E64">
        <v>2873</v>
      </c>
      <c r="F64" s="2">
        <v>1687</v>
      </c>
      <c r="G64" s="2">
        <f>A64-A63</f>
        <v>1</v>
      </c>
      <c r="H64">
        <f t="shared" si="44"/>
        <v>5</v>
      </c>
      <c r="I64">
        <f t="shared" si="45"/>
        <v>9</v>
      </c>
      <c r="J64">
        <f t="shared" si="46"/>
        <v>2</v>
      </c>
      <c r="K64">
        <f t="shared" si="47"/>
        <v>8</v>
      </c>
      <c r="L64">
        <f t="shared" si="48"/>
        <v>3</v>
      </c>
      <c r="M64" s="2">
        <f t="shared" si="49"/>
        <v>11</v>
      </c>
      <c r="N64">
        <f>65-'[2]combined'!$E650</f>
        <v>43</v>
      </c>
      <c r="O64" s="7">
        <f>'[1]readings'!$U611</f>
        <v>6.7056</v>
      </c>
      <c r="P64" s="2">
        <f t="shared" si="50"/>
        <v>43</v>
      </c>
      <c r="Q64" s="2">
        <f t="shared" si="51"/>
        <v>11</v>
      </c>
      <c r="R64">
        <f t="shared" si="52"/>
        <v>5</v>
      </c>
      <c r="S64" s="5">
        <f t="shared" si="53"/>
        <v>0.11627906976744186</v>
      </c>
      <c r="T64" s="5">
        <f t="shared" si="54"/>
        <v>0.2558139534883721</v>
      </c>
      <c r="U64" s="7">
        <f t="shared" si="55"/>
        <v>6.7056</v>
      </c>
      <c r="V64" s="2">
        <f t="shared" si="56"/>
        <v>43</v>
      </c>
      <c r="W64" s="6">
        <f t="shared" si="57"/>
        <v>5</v>
      </c>
      <c r="X64" s="6">
        <f t="shared" si="58"/>
        <v>11</v>
      </c>
      <c r="Y64" s="4">
        <f t="shared" si="59"/>
        <v>0.11627906976744186</v>
      </c>
      <c r="Z64">
        <f t="shared" si="60"/>
        <v>0.2558139534883721</v>
      </c>
      <c r="AA64">
        <v>1</v>
      </c>
      <c r="AB64" s="5">
        <f>Y64/Z64</f>
        <v>0.45454545454545453</v>
      </c>
    </row>
    <row r="65" spans="1:27" ht="12.75">
      <c r="A65" s="1">
        <v>36976</v>
      </c>
      <c r="G65" s="2"/>
      <c r="M65" s="2"/>
      <c r="O65" s="7"/>
      <c r="P65" s="2"/>
      <c r="Q65" s="2"/>
      <c r="S65" s="5"/>
      <c r="T65" s="5"/>
      <c r="U65" s="7"/>
      <c r="V65" s="2"/>
      <c r="W65" s="6"/>
      <c r="X65" s="6"/>
      <c r="Y65" s="4"/>
      <c r="AA65" s="5"/>
    </row>
    <row r="66" spans="1:27" ht="12.75">
      <c r="A66" s="1">
        <v>36977</v>
      </c>
      <c r="G66" s="2"/>
      <c r="M66" s="2"/>
      <c r="O66" s="7"/>
      <c r="P66" s="2"/>
      <c r="Q66" s="2"/>
      <c r="S66" s="5"/>
      <c r="T66" s="5"/>
      <c r="U66" s="7"/>
      <c r="V66" s="2"/>
      <c r="W66" s="6"/>
      <c r="X66" s="6"/>
      <c r="Y66" s="4"/>
      <c r="AA66" s="5"/>
    </row>
    <row r="67" spans="1:27" ht="12.75">
      <c r="A67" s="1">
        <v>36978</v>
      </c>
      <c r="G67" s="2"/>
      <c r="M67" s="2"/>
      <c r="O67" s="7"/>
      <c r="P67" s="2"/>
      <c r="Q67" s="2"/>
      <c r="S67" s="5"/>
      <c r="T67" s="5"/>
      <c r="U67" s="7"/>
      <c r="V67" s="2"/>
      <c r="W67" s="6"/>
      <c r="X67" s="6"/>
      <c r="Y67" s="4"/>
      <c r="AA67" s="5"/>
    </row>
    <row r="68" spans="1:27" ht="12.75">
      <c r="A68" s="1">
        <v>36979</v>
      </c>
      <c r="G68" s="2"/>
      <c r="M68" s="2"/>
      <c r="O68" s="7"/>
      <c r="P68" s="2"/>
      <c r="Q68" s="2"/>
      <c r="S68" s="5"/>
      <c r="T68" s="5"/>
      <c r="U68" s="7"/>
      <c r="V68" s="2"/>
      <c r="W68" s="6"/>
      <c r="X68" s="6"/>
      <c r="Y68" s="4"/>
      <c r="AA68" s="5"/>
    </row>
    <row r="69" spans="1:27" ht="12.75">
      <c r="A69" s="1">
        <v>36980</v>
      </c>
      <c r="G69" s="2"/>
      <c r="M69" s="2"/>
      <c r="O69" s="7"/>
      <c r="P69" s="2"/>
      <c r="Q69" s="2"/>
      <c r="S69" s="5"/>
      <c r="T69" s="5"/>
      <c r="U69" s="7"/>
      <c r="V69" s="2"/>
      <c r="W69" s="6"/>
      <c r="X69" s="6"/>
      <c r="Y69" s="4"/>
      <c r="AA69" s="5"/>
    </row>
    <row r="70" spans="1:27" ht="12.75">
      <c r="A70" s="1"/>
      <c r="G70" s="2"/>
      <c r="M70" s="2"/>
      <c r="O70" s="7"/>
      <c r="P70" s="2"/>
      <c r="Q70" s="2"/>
      <c r="S70" s="5"/>
      <c r="T70" s="5"/>
      <c r="U70" s="7"/>
      <c r="V70" s="2"/>
      <c r="W70" s="6"/>
      <c r="X70" s="6"/>
      <c r="Y70" s="4"/>
      <c r="AA70" s="5"/>
    </row>
    <row r="71" spans="1:27" ht="12.75">
      <c r="A71" s="1"/>
      <c r="G71" s="2"/>
      <c r="M71" s="2"/>
      <c r="O71" s="7"/>
      <c r="P71" s="2"/>
      <c r="Q71" s="2"/>
      <c r="S71" s="5"/>
      <c r="T71" s="5"/>
      <c r="U71" s="7"/>
      <c r="V71" s="2"/>
      <c r="W71" s="6"/>
      <c r="X71" s="6"/>
      <c r="Y71" s="4"/>
      <c r="AA71" s="5"/>
    </row>
    <row r="72" spans="1:27" ht="12.75">
      <c r="A72" s="1"/>
      <c r="G72" s="2"/>
      <c r="M72" s="2"/>
      <c r="O72" s="7"/>
      <c r="P72" s="2"/>
      <c r="Q72" s="2"/>
      <c r="S72" s="5"/>
      <c r="T72" s="5"/>
      <c r="U72" s="7"/>
      <c r="V72" s="2"/>
      <c r="W72" s="6"/>
      <c r="X72" s="6"/>
      <c r="Y72" s="4"/>
      <c r="AA72" s="5"/>
    </row>
    <row r="73" spans="1:27" ht="12.75">
      <c r="A73" s="1"/>
      <c r="G73" s="2"/>
      <c r="M73" s="2"/>
      <c r="O73" s="7"/>
      <c r="P73" s="2"/>
      <c r="Q73" s="2"/>
      <c r="S73" s="5"/>
      <c r="T73" s="5"/>
      <c r="U73" s="7"/>
      <c r="V73" s="2"/>
      <c r="W73" s="6"/>
      <c r="X73" s="6"/>
      <c r="Y73" s="4"/>
      <c r="AA73" s="5"/>
    </row>
    <row r="74" spans="1:27" ht="12.75">
      <c r="A74" s="1"/>
      <c r="G74" s="2"/>
      <c r="M74" s="2"/>
      <c r="O74" s="7"/>
      <c r="P74" s="2"/>
      <c r="Q74" s="2"/>
      <c r="S74" s="5"/>
      <c r="T74" s="5"/>
      <c r="U74" s="7"/>
      <c r="V74" s="2"/>
      <c r="W74" s="6"/>
      <c r="X74" s="6"/>
      <c r="Y74" s="4"/>
      <c r="AA74" s="5"/>
    </row>
    <row r="75" spans="1:27" ht="12.75">
      <c r="A75" s="1"/>
      <c r="G75" s="2"/>
      <c r="M75" s="2"/>
      <c r="O75" s="7"/>
      <c r="P75" s="2"/>
      <c r="Q75" s="2"/>
      <c r="S75" s="5"/>
      <c r="T75" s="5"/>
      <c r="U75" s="7"/>
      <c r="V75" s="2"/>
      <c r="W75" s="6"/>
      <c r="X75" s="6"/>
      <c r="Y75" s="4"/>
      <c r="AA75" s="5"/>
    </row>
    <row r="76" spans="1:27" ht="12.75">
      <c r="A76" s="1"/>
      <c r="G76" s="2"/>
      <c r="M76" s="2"/>
      <c r="O76" s="7"/>
      <c r="P76" s="2"/>
      <c r="Q76" s="2"/>
      <c r="S76" s="5"/>
      <c r="T76" s="5"/>
      <c r="U76" s="7"/>
      <c r="V76" s="2"/>
      <c r="W76" s="6"/>
      <c r="X76" s="6"/>
      <c r="Y76" s="4"/>
      <c r="AA76" s="5"/>
    </row>
    <row r="77" spans="1:27" ht="12.75">
      <c r="A77" s="1"/>
      <c r="G77" s="2"/>
      <c r="M77" s="2"/>
      <c r="O77" s="7"/>
      <c r="P77" s="2"/>
      <c r="Q77" s="2"/>
      <c r="S77" s="5"/>
      <c r="T77" s="5"/>
      <c r="U77" s="7"/>
      <c r="V77" s="2"/>
      <c r="W77" s="6"/>
      <c r="X77" s="6"/>
      <c r="Y77" s="4"/>
      <c r="AA77" s="5"/>
    </row>
    <row r="78" spans="1:27" ht="12.75">
      <c r="A78" s="1"/>
      <c r="G78" s="2"/>
      <c r="M78" s="2"/>
      <c r="O78" s="7"/>
      <c r="P78" s="2"/>
      <c r="Q78" s="2"/>
      <c r="S78" s="5"/>
      <c r="T78" s="5"/>
      <c r="U78" s="7"/>
      <c r="V78" s="2"/>
      <c r="W78" s="6"/>
      <c r="X78" s="6"/>
      <c r="Y78" s="4"/>
      <c r="AA78" s="5"/>
    </row>
    <row r="79" spans="1:27" ht="12.75">
      <c r="A79" s="1"/>
      <c r="G79" s="2"/>
      <c r="M79" s="2"/>
      <c r="O79" s="7"/>
      <c r="P79" s="2"/>
      <c r="Q79" s="2"/>
      <c r="S79" s="5"/>
      <c r="T79" s="5"/>
      <c r="U79" s="7"/>
      <c r="V79" s="2"/>
      <c r="W79" s="6"/>
      <c r="X79" s="6"/>
      <c r="Y79" s="4"/>
      <c r="AA79" s="5"/>
    </row>
    <row r="80" spans="1:27" ht="12.75">
      <c r="A80" s="1"/>
      <c r="G80" s="2"/>
      <c r="M80" s="2"/>
      <c r="O80" s="7"/>
      <c r="P80" s="2"/>
      <c r="Q80" s="2"/>
      <c r="S80" s="5"/>
      <c r="T80" s="5"/>
      <c r="U80" s="7"/>
      <c r="V80" s="2"/>
      <c r="W80" s="6"/>
      <c r="X80" s="6"/>
      <c r="Y80" s="4"/>
      <c r="AA80" s="5"/>
    </row>
    <row r="81" spans="1:26" ht="12.75">
      <c r="A81" s="1"/>
      <c r="G81" s="2"/>
      <c r="M81" s="2"/>
      <c r="O81" s="7"/>
      <c r="P81" s="2"/>
      <c r="Q81" s="2"/>
      <c r="S81" s="5"/>
      <c r="T81" s="5"/>
      <c r="U81" s="7"/>
      <c r="V81" s="2"/>
      <c r="W81" s="6"/>
      <c r="X81" s="6"/>
      <c r="Y81" s="4"/>
      <c r="Z81" s="4"/>
    </row>
    <row r="82" spans="1:26" ht="12.75">
      <c r="A82" s="1"/>
      <c r="G82" s="2"/>
      <c r="M82" s="2"/>
      <c r="O82" s="7"/>
      <c r="P82" s="2"/>
      <c r="Q82" s="2"/>
      <c r="S82" s="5"/>
      <c r="T82" s="5"/>
      <c r="U82" s="7"/>
      <c r="V82" s="2"/>
      <c r="W82" s="6"/>
      <c r="X82" s="6"/>
      <c r="Y82" s="4"/>
      <c r="Z82" s="4"/>
    </row>
    <row r="83" spans="1:27" ht="12.75">
      <c r="A83" s="1"/>
      <c r="G83" s="2"/>
      <c r="M83" s="2"/>
      <c r="O83" s="7"/>
      <c r="P83" s="2"/>
      <c r="Q83" s="2"/>
      <c r="S83" s="5"/>
      <c r="T83" s="5"/>
      <c r="U83" s="7"/>
      <c r="V83" s="2"/>
      <c r="W83" s="6"/>
      <c r="X83" s="6"/>
      <c r="Y83" s="4">
        <f>AVERAGE(Y40:Y54)</f>
        <v>0.14451103000687338</v>
      </c>
      <c r="Z83" s="4">
        <f>AVERAGE(Z40:Z54)</f>
        <v>0.2862533733318352</v>
      </c>
      <c r="AA83" s="5">
        <f>Y83/Z83</f>
        <v>0.5048360769511386</v>
      </c>
    </row>
    <row r="84" spans="2:25" ht="12.75">
      <c r="B84">
        <f>B45-B13</f>
        <v>1434</v>
      </c>
      <c r="H84">
        <v>-99</v>
      </c>
      <c r="I84">
        <v>-99</v>
      </c>
      <c r="N84">
        <f>SUM(N23:N54)</f>
        <v>4815</v>
      </c>
      <c r="P84" s="2">
        <f>SUM(P23:P54)</f>
        <v>1035.8641381283696</v>
      </c>
      <c r="Q84" s="2">
        <f>SUM(Q23:Q54)</f>
        <v>1521</v>
      </c>
      <c r="R84" s="2">
        <f>SUM(R23:R54)</f>
        <v>731</v>
      </c>
      <c r="S84" s="5">
        <f>R84/N84</f>
        <v>0.15181723779854622</v>
      </c>
      <c r="T84" s="5">
        <f>Q84/N84</f>
        <v>0.31588785046728973</v>
      </c>
      <c r="Y84">
        <f>STDEV(Y40:Y48)</f>
        <v>0.03490068400328361</v>
      </c>
    </row>
    <row r="85" spans="8:14" ht="12.75">
      <c r="H85">
        <v>51</v>
      </c>
      <c r="I85">
        <v>-99</v>
      </c>
      <c r="N85">
        <v>4076</v>
      </c>
    </row>
    <row r="86" spans="2:19" ht="12.75">
      <c r="B86">
        <f>B45-B2</f>
        <v>1835</v>
      </c>
      <c r="C86">
        <f>C45-C2</f>
        <v>2909</v>
      </c>
      <c r="D86">
        <f>D45-D2</f>
        <v>1075</v>
      </c>
      <c r="E86">
        <f>C86+D86</f>
        <v>3984</v>
      </c>
      <c r="H86">
        <v>27</v>
      </c>
      <c r="I86">
        <v>-99</v>
      </c>
      <c r="M86" t="s">
        <v>17</v>
      </c>
      <c r="N86">
        <v>8416</v>
      </c>
      <c r="Q86">
        <v>1434</v>
      </c>
      <c r="S86">
        <f>Q86/N86</f>
        <v>0.17038973384030418</v>
      </c>
    </row>
    <row r="87" spans="3:27" ht="12.75">
      <c r="C87">
        <f>C86/B86</f>
        <v>1.5852861035422343</v>
      </c>
      <c r="E87">
        <f>E86/B86</f>
        <v>2.171117166212534</v>
      </c>
      <c r="H87">
        <v>22</v>
      </c>
      <c r="I87">
        <v>-99</v>
      </c>
      <c r="M87" t="s">
        <v>18</v>
      </c>
      <c r="Z87">
        <f>-U53*0.0048+0.3522</f>
        <v>0.23916576</v>
      </c>
      <c r="AA87">
        <f>Z53/Z87</f>
        <v>0.7236693207126432</v>
      </c>
    </row>
    <row r="88" spans="8:27" ht="12.75">
      <c r="H88">
        <v>1</v>
      </c>
      <c r="I88">
        <v>-99</v>
      </c>
      <c r="P88" s="2">
        <f aca="true" t="shared" si="61" ref="P88:Q103">Q31</f>
        <v>121</v>
      </c>
      <c r="Q88" s="2">
        <f t="shared" si="61"/>
        <v>50</v>
      </c>
      <c r="U88" s="2">
        <v>1</v>
      </c>
      <c r="V88" s="2">
        <v>34</v>
      </c>
      <c r="W88" s="6">
        <v>13</v>
      </c>
      <c r="X88" s="4">
        <f>W88/V88</f>
        <v>0.38235294117647056</v>
      </c>
      <c r="Z88">
        <f>U54*-0.0048+0.3522</f>
        <v>0.3243216</v>
      </c>
      <c r="AA88">
        <f>Z54/Z88</f>
        <v>0.8409161546047895</v>
      </c>
    </row>
    <row r="89" spans="8:27" ht="12.75">
      <c r="H89">
        <v>2</v>
      </c>
      <c r="I89">
        <v>5</v>
      </c>
      <c r="J89">
        <f>H89/I89</f>
        <v>0.4</v>
      </c>
      <c r="N89">
        <v>322</v>
      </c>
      <c r="P89" s="2">
        <f t="shared" si="61"/>
        <v>18</v>
      </c>
      <c r="Q89" s="2">
        <f t="shared" si="61"/>
        <v>9</v>
      </c>
      <c r="U89" s="2">
        <v>1</v>
      </c>
      <c r="V89" s="2">
        <v>42</v>
      </c>
      <c r="W89" s="6">
        <v>11</v>
      </c>
      <c r="X89" s="4">
        <f aca="true" t="shared" si="62" ref="X89:X110">W89/V89</f>
        <v>0.2619047619047619</v>
      </c>
      <c r="Z89">
        <f>U55*-0.0048+0.3522</f>
        <v>0.25107744000000004</v>
      </c>
      <c r="AA89">
        <f>Z55/Z89</f>
        <v>0.9051897584774133</v>
      </c>
    </row>
    <row r="90" spans="8:24" ht="12.75">
      <c r="H90">
        <v>5</v>
      </c>
      <c r="I90">
        <v>8</v>
      </c>
      <c r="J90">
        <f aca="true" t="shared" si="63" ref="J90:J127">H90/I90</f>
        <v>0.625</v>
      </c>
      <c r="N90">
        <v>43</v>
      </c>
      <c r="P90" s="2">
        <f t="shared" si="61"/>
        <v>235</v>
      </c>
      <c r="Q90" s="2">
        <f t="shared" si="61"/>
        <v>110</v>
      </c>
      <c r="U90" s="2">
        <v>1</v>
      </c>
      <c r="V90" s="2">
        <v>45</v>
      </c>
      <c r="W90" s="6">
        <v>12</v>
      </c>
      <c r="X90" s="4">
        <f t="shared" si="62"/>
        <v>0.26666666666666666</v>
      </c>
    </row>
    <row r="91" spans="8:24" ht="12.75">
      <c r="H91">
        <v>5</v>
      </c>
      <c r="I91">
        <v>8</v>
      </c>
      <c r="J91">
        <f t="shared" si="63"/>
        <v>0.625</v>
      </c>
      <c r="N91">
        <v>600</v>
      </c>
      <c r="P91" s="2">
        <f t="shared" si="61"/>
        <v>86</v>
      </c>
      <c r="Q91" s="2">
        <f t="shared" si="61"/>
        <v>42</v>
      </c>
      <c r="U91" s="2">
        <v>1</v>
      </c>
      <c r="V91" s="2">
        <v>41</v>
      </c>
      <c r="W91" s="6">
        <v>10</v>
      </c>
      <c r="X91" s="4">
        <f t="shared" si="62"/>
        <v>0.24390243902439024</v>
      </c>
    </row>
    <row r="92" spans="8:28" ht="12.75">
      <c r="H92">
        <v>6</v>
      </c>
      <c r="I92">
        <v>9</v>
      </c>
      <c r="J92">
        <f t="shared" si="63"/>
        <v>0.6666666666666666</v>
      </c>
      <c r="N92">
        <v>278</v>
      </c>
      <c r="P92" s="2">
        <f t="shared" si="61"/>
        <v>48</v>
      </c>
      <c r="Q92" s="2">
        <f t="shared" si="61"/>
        <v>24</v>
      </c>
      <c r="U92" s="2">
        <v>1</v>
      </c>
      <c r="V92" s="2">
        <v>33</v>
      </c>
      <c r="W92" s="6">
        <v>11</v>
      </c>
      <c r="X92" s="4">
        <f t="shared" si="62"/>
        <v>0.3333333333333333</v>
      </c>
      <c r="Z92" t="s">
        <v>22</v>
      </c>
      <c r="AB92" t="s">
        <v>28</v>
      </c>
    </row>
    <row r="93" spans="8:28" ht="12.75">
      <c r="H93">
        <v>4</v>
      </c>
      <c r="I93">
        <v>10</v>
      </c>
      <c r="J93">
        <f t="shared" si="63"/>
        <v>0.4</v>
      </c>
      <c r="N93">
        <v>159</v>
      </c>
      <c r="P93" s="2">
        <f t="shared" si="61"/>
        <v>178</v>
      </c>
      <c r="Q93" s="2">
        <f t="shared" si="61"/>
        <v>90</v>
      </c>
      <c r="U93" s="2">
        <v>1</v>
      </c>
      <c r="V93" s="2">
        <v>27</v>
      </c>
      <c r="W93" s="6">
        <v>8</v>
      </c>
      <c r="X93" s="4">
        <f t="shared" si="62"/>
        <v>0.2962962962962963</v>
      </c>
      <c r="Z93" t="s">
        <v>27</v>
      </c>
      <c r="AB93" t="s">
        <v>1</v>
      </c>
    </row>
    <row r="94" spans="8:24" ht="12.75">
      <c r="H94">
        <v>6</v>
      </c>
      <c r="I94">
        <v>10</v>
      </c>
      <c r="J94">
        <f t="shared" si="63"/>
        <v>0.6</v>
      </c>
      <c r="N94">
        <v>584</v>
      </c>
      <c r="P94" s="2">
        <f t="shared" si="61"/>
        <v>95</v>
      </c>
      <c r="Q94" s="2">
        <f t="shared" si="61"/>
        <v>46</v>
      </c>
      <c r="U94" s="2">
        <v>2</v>
      </c>
      <c r="V94" s="2">
        <v>26.5</v>
      </c>
      <c r="W94" s="6">
        <v>14</v>
      </c>
      <c r="X94" s="4">
        <f t="shared" si="62"/>
        <v>0.5283018867924528</v>
      </c>
    </row>
    <row r="95" spans="8:27" ht="12.75">
      <c r="H95">
        <v>5</v>
      </c>
      <c r="I95">
        <v>10</v>
      </c>
      <c r="J95">
        <f t="shared" si="63"/>
        <v>0.5</v>
      </c>
      <c r="N95">
        <v>294</v>
      </c>
      <c r="P95" s="2">
        <f t="shared" si="61"/>
        <v>18</v>
      </c>
      <c r="Q95" s="2">
        <f t="shared" si="61"/>
        <v>10</v>
      </c>
      <c r="U95" s="2">
        <v>2</v>
      </c>
      <c r="V95" s="2">
        <v>49.5</v>
      </c>
      <c r="W95" s="6">
        <v>9</v>
      </c>
      <c r="X95" s="4">
        <f t="shared" si="62"/>
        <v>0.18181818181818182</v>
      </c>
      <c r="Z95">
        <f>U53*-0.0023+0.1759</f>
        <v>0.12173776</v>
      </c>
      <c r="AA95">
        <f>Y53/Z95</f>
        <v>0.6318752449780325</v>
      </c>
    </row>
    <row r="96" spans="8:27" ht="12.75">
      <c r="H96">
        <v>5</v>
      </c>
      <c r="I96">
        <v>11</v>
      </c>
      <c r="J96">
        <f t="shared" si="63"/>
        <v>0.45454545454545453</v>
      </c>
      <c r="N96">
        <v>137</v>
      </c>
      <c r="P96" s="2">
        <f t="shared" si="61"/>
        <v>45</v>
      </c>
      <c r="Q96" s="2">
        <f t="shared" si="61"/>
        <v>23</v>
      </c>
      <c r="U96" s="2">
        <v>4</v>
      </c>
      <c r="V96" s="2">
        <v>42</v>
      </c>
      <c r="W96" s="6">
        <v>12</v>
      </c>
      <c r="X96" s="4">
        <f t="shared" si="62"/>
        <v>0.2857142857142857</v>
      </c>
      <c r="Z96">
        <f>U54*-0.0023+0.1759</f>
        <v>0.1625416</v>
      </c>
      <c r="AA96">
        <f>Y54/Z96</f>
        <v>0.8389460689671835</v>
      </c>
    </row>
    <row r="97" spans="8:27" ht="12.75">
      <c r="H97">
        <v>5</v>
      </c>
      <c r="I97">
        <v>11</v>
      </c>
      <c r="J97">
        <f t="shared" si="63"/>
        <v>0.45454545454545453</v>
      </c>
      <c r="N97">
        <v>102</v>
      </c>
      <c r="P97" s="2">
        <f t="shared" si="61"/>
        <v>13</v>
      </c>
      <c r="Q97" s="2">
        <f t="shared" si="61"/>
        <v>7</v>
      </c>
      <c r="U97" s="2">
        <v>5</v>
      </c>
      <c r="V97" s="2">
        <v>9.2</v>
      </c>
      <c r="W97" s="6">
        <v>2</v>
      </c>
      <c r="X97" s="4">
        <f t="shared" si="62"/>
        <v>0.2173913043478261</v>
      </c>
      <c r="Z97">
        <f>U55*-0.0023+0.1759</f>
        <v>0.12744544</v>
      </c>
      <c r="AA97">
        <f>Y55/Z97</f>
        <v>0.7133177217567841</v>
      </c>
    </row>
    <row r="98" spans="8:24" ht="12.75">
      <c r="H98">
        <v>6</v>
      </c>
      <c r="I98">
        <v>12</v>
      </c>
      <c r="J98">
        <f t="shared" si="63"/>
        <v>0.5</v>
      </c>
      <c r="N98">
        <v>42</v>
      </c>
      <c r="P98" s="2">
        <f t="shared" si="61"/>
        <v>11</v>
      </c>
      <c r="Q98" s="2">
        <f t="shared" si="61"/>
        <v>5</v>
      </c>
      <c r="U98" s="2">
        <v>5</v>
      </c>
      <c r="V98" s="2">
        <v>33.8</v>
      </c>
      <c r="W98" s="6">
        <v>9</v>
      </c>
      <c r="X98" s="4">
        <f t="shared" si="62"/>
        <v>0.26627218934911245</v>
      </c>
    </row>
    <row r="99" spans="8:24" ht="12.75">
      <c r="H99">
        <v>6</v>
      </c>
      <c r="I99">
        <v>13</v>
      </c>
      <c r="J99">
        <f t="shared" si="63"/>
        <v>0.46153846153846156</v>
      </c>
      <c r="N99">
        <v>45</v>
      </c>
      <c r="P99" s="2">
        <f t="shared" si="61"/>
        <v>12</v>
      </c>
      <c r="Q99" s="2">
        <f t="shared" si="61"/>
        <v>6</v>
      </c>
      <c r="U99" s="2">
        <v>6</v>
      </c>
      <c r="V99" s="2">
        <v>6.333333333333333</v>
      </c>
      <c r="W99" s="6">
        <v>2.1666666666666665</v>
      </c>
      <c r="X99" s="4">
        <f t="shared" si="62"/>
        <v>0.34210526315789475</v>
      </c>
    </row>
    <row r="100" spans="8:24" ht="12.75">
      <c r="H100">
        <v>7</v>
      </c>
      <c r="I100">
        <v>13</v>
      </c>
      <c r="J100">
        <f t="shared" si="63"/>
        <v>0.5384615384615384</v>
      </c>
      <c r="N100">
        <v>41</v>
      </c>
      <c r="P100" s="2">
        <f t="shared" si="61"/>
        <v>10</v>
      </c>
      <c r="Q100" s="2">
        <f t="shared" si="61"/>
        <v>5</v>
      </c>
      <c r="U100" s="2">
        <v>6</v>
      </c>
      <c r="V100" s="2">
        <v>22</v>
      </c>
      <c r="W100" s="6">
        <v>8</v>
      </c>
      <c r="X100" s="4">
        <f t="shared" si="62"/>
        <v>0.36363636363636365</v>
      </c>
    </row>
    <row r="101" spans="8:24" ht="12.75">
      <c r="H101">
        <v>10</v>
      </c>
      <c r="I101">
        <v>18</v>
      </c>
      <c r="J101">
        <f t="shared" si="63"/>
        <v>0.5555555555555556</v>
      </c>
      <c r="N101">
        <v>33</v>
      </c>
      <c r="P101" s="2">
        <f t="shared" si="61"/>
        <v>11</v>
      </c>
      <c r="Q101" s="2">
        <f t="shared" si="61"/>
        <v>5</v>
      </c>
      <c r="U101" s="2">
        <v>6</v>
      </c>
      <c r="V101" s="2">
        <v>47.666666666666664</v>
      </c>
      <c r="W101" s="6">
        <v>14.333333333333334</v>
      </c>
      <c r="X101" s="4">
        <f t="shared" si="62"/>
        <v>0.30069930069930073</v>
      </c>
    </row>
    <row r="102" spans="8:24" ht="12.75">
      <c r="H102">
        <v>8</v>
      </c>
      <c r="I102">
        <v>22</v>
      </c>
      <c r="J102">
        <f t="shared" si="63"/>
        <v>0.36363636363636365</v>
      </c>
      <c r="N102">
        <v>27</v>
      </c>
      <c r="P102" s="2">
        <f t="shared" si="61"/>
        <v>8</v>
      </c>
      <c r="Q102" s="2">
        <f t="shared" si="61"/>
        <v>5</v>
      </c>
      <c r="U102" s="2">
        <v>7</v>
      </c>
      <c r="V102" s="2">
        <v>9.714285714285714</v>
      </c>
      <c r="W102" s="6">
        <v>1.4285714285714286</v>
      </c>
      <c r="X102" s="4">
        <f t="shared" si="62"/>
        <v>0.14705882352941177</v>
      </c>
    </row>
    <row r="103" spans="8:24" ht="12.75">
      <c r="H103">
        <v>16</v>
      </c>
      <c r="I103">
        <v>28</v>
      </c>
      <c r="J103">
        <f t="shared" si="63"/>
        <v>0.5714285714285714</v>
      </c>
      <c r="N103">
        <v>15</v>
      </c>
      <c r="P103" s="2">
        <f t="shared" si="61"/>
        <v>3</v>
      </c>
      <c r="Q103" s="2">
        <f t="shared" si="61"/>
        <v>2</v>
      </c>
      <c r="U103" s="2">
        <v>7</v>
      </c>
      <c r="V103" s="2">
        <v>15.857142857142858</v>
      </c>
      <c r="W103" s="6">
        <v>4.285714285714286</v>
      </c>
      <c r="X103" s="4">
        <f t="shared" si="62"/>
        <v>0.27027027027027023</v>
      </c>
    </row>
    <row r="104" spans="8:24" ht="12.75">
      <c r="H104">
        <v>9</v>
      </c>
      <c r="I104">
        <v>28</v>
      </c>
      <c r="J104">
        <f t="shared" si="63"/>
        <v>0.32142857142857145</v>
      </c>
      <c r="U104" s="2">
        <v>7</v>
      </c>
      <c r="V104" s="2">
        <v>49.142857142857146</v>
      </c>
      <c r="W104" s="6">
        <v>15.857142857142858</v>
      </c>
      <c r="X104" s="4">
        <f t="shared" si="62"/>
        <v>0.3226744186046512</v>
      </c>
    </row>
    <row r="105" spans="8:24" ht="12.75">
      <c r="H105">
        <v>16</v>
      </c>
      <c r="I105">
        <v>30</v>
      </c>
      <c r="J105">
        <f t="shared" si="63"/>
        <v>0.5333333333333333</v>
      </c>
      <c r="U105" s="2">
        <v>8</v>
      </c>
      <c r="V105" s="2">
        <v>16.375</v>
      </c>
      <c r="W105" s="6">
        <v>5.25</v>
      </c>
      <c r="X105" s="4">
        <f t="shared" si="62"/>
        <v>0.32061068702290074</v>
      </c>
    </row>
    <row r="106" spans="8:24" ht="12.75">
      <c r="H106">
        <v>19</v>
      </c>
      <c r="I106">
        <v>36</v>
      </c>
      <c r="J106">
        <f t="shared" si="63"/>
        <v>0.5277777777777778</v>
      </c>
      <c r="U106" s="2">
        <v>9</v>
      </c>
      <c r="V106" s="2">
        <v>15.555555555555555</v>
      </c>
      <c r="W106" s="6">
        <v>4</v>
      </c>
      <c r="X106" s="4">
        <f t="shared" si="62"/>
        <v>0.2571428571428572</v>
      </c>
    </row>
    <row r="107" spans="8:24" ht="12.75">
      <c r="H107">
        <v>19</v>
      </c>
      <c r="I107">
        <v>42</v>
      </c>
      <c r="J107">
        <f t="shared" si="63"/>
        <v>0.4523809523809524</v>
      </c>
      <c r="N107">
        <f>CORREL(N89:N102,P89:P102)</f>
        <v>0.1490637941111958</v>
      </c>
      <c r="U107" s="2">
        <v>9</v>
      </c>
      <c r="V107" s="2">
        <v>31.88888888888889</v>
      </c>
      <c r="W107" s="6">
        <v>10.555555555555555</v>
      </c>
      <c r="X107" s="4">
        <f t="shared" si="62"/>
        <v>0.3310104529616725</v>
      </c>
    </row>
    <row r="108" spans="8:24" ht="12.75">
      <c r="H108">
        <v>23</v>
      </c>
      <c r="I108">
        <v>45</v>
      </c>
      <c r="J108">
        <f t="shared" si="63"/>
        <v>0.5111111111111111</v>
      </c>
      <c r="U108" s="2">
        <v>16</v>
      </c>
      <c r="V108" s="2">
        <v>38.875</v>
      </c>
      <c r="W108" s="6">
        <v>14.6875</v>
      </c>
      <c r="X108" s="4">
        <f t="shared" si="62"/>
        <v>0.3778135048231511</v>
      </c>
    </row>
    <row r="109" spans="8:24" ht="12.75">
      <c r="H109">
        <v>24</v>
      </c>
      <c r="I109">
        <v>48</v>
      </c>
      <c r="J109">
        <f t="shared" si="63"/>
        <v>0.5</v>
      </c>
      <c r="U109" s="2">
        <v>17</v>
      </c>
      <c r="V109" s="2">
        <v>35.294117647058826</v>
      </c>
      <c r="W109" s="6">
        <v>10.470588235294118</v>
      </c>
      <c r="X109" s="4">
        <f t="shared" si="62"/>
        <v>0.29666666666666663</v>
      </c>
    </row>
    <row r="110" spans="8:24" ht="12.75">
      <c r="H110">
        <v>24</v>
      </c>
      <c r="I110">
        <v>48</v>
      </c>
      <c r="J110">
        <f t="shared" si="63"/>
        <v>0.5</v>
      </c>
      <c r="U110" s="2">
        <v>31</v>
      </c>
      <c r="V110" s="2">
        <v>31.161290322580644</v>
      </c>
      <c r="W110" s="6">
        <v>10.741935483870968</v>
      </c>
      <c r="X110" s="4">
        <f t="shared" si="62"/>
        <v>0.34472049689441</v>
      </c>
    </row>
    <row r="111" spans="8:10" ht="12.75">
      <c r="H111">
        <v>26</v>
      </c>
      <c r="I111">
        <v>64</v>
      </c>
      <c r="J111">
        <f t="shared" si="63"/>
        <v>0.40625</v>
      </c>
    </row>
    <row r="112" spans="8:10" ht="12.75">
      <c r="H112">
        <v>33</v>
      </c>
      <c r="I112">
        <v>72</v>
      </c>
      <c r="J112">
        <f t="shared" si="63"/>
        <v>0.4583333333333333</v>
      </c>
    </row>
    <row r="113" spans="8:10" ht="12.75">
      <c r="H113">
        <v>33</v>
      </c>
      <c r="I113">
        <v>76</v>
      </c>
      <c r="J113">
        <f t="shared" si="63"/>
        <v>0.4342105263157895</v>
      </c>
    </row>
    <row r="114" spans="8:10" ht="12.75">
      <c r="H114">
        <v>42</v>
      </c>
      <c r="I114">
        <v>86</v>
      </c>
      <c r="J114">
        <f t="shared" si="63"/>
        <v>0.4883720930232558</v>
      </c>
    </row>
    <row r="115" spans="8:10" ht="12.75">
      <c r="H115">
        <v>39</v>
      </c>
      <c r="I115">
        <v>94</v>
      </c>
      <c r="J115">
        <f t="shared" si="63"/>
        <v>0.4148936170212766</v>
      </c>
    </row>
    <row r="116" spans="8:25" ht="12.75">
      <c r="H116">
        <v>46</v>
      </c>
      <c r="I116">
        <v>95</v>
      </c>
      <c r="J116">
        <f t="shared" si="63"/>
        <v>0.4842105263157895</v>
      </c>
      <c r="U116" t="s">
        <v>14</v>
      </c>
      <c r="V116" t="s">
        <v>15</v>
      </c>
      <c r="W116" t="s">
        <v>16</v>
      </c>
      <c r="X116" t="s">
        <v>19</v>
      </c>
      <c r="Y116" t="s">
        <v>20</v>
      </c>
    </row>
    <row r="117" spans="8:25" ht="12.75">
      <c r="H117">
        <v>42</v>
      </c>
      <c r="I117">
        <v>96</v>
      </c>
      <c r="J117">
        <f t="shared" si="63"/>
        <v>0.4375</v>
      </c>
      <c r="U117" s="5">
        <v>6.333333333333333</v>
      </c>
      <c r="V117" s="5">
        <v>1</v>
      </c>
      <c r="W117" s="5">
        <v>2.1666666666666665</v>
      </c>
      <c r="X117" s="5">
        <v>0.15789473684210528</v>
      </c>
      <c r="Y117" s="5">
        <v>0.34210526315789475</v>
      </c>
    </row>
    <row r="118" spans="8:25" ht="12.75">
      <c r="H118">
        <v>50</v>
      </c>
      <c r="I118">
        <v>111</v>
      </c>
      <c r="J118">
        <f t="shared" si="63"/>
        <v>0.45045045045045046</v>
      </c>
      <c r="U118" s="5">
        <v>9.2</v>
      </c>
      <c r="V118" s="5">
        <v>1.2</v>
      </c>
      <c r="W118" s="5">
        <v>2</v>
      </c>
      <c r="X118" s="5">
        <v>0.13043478260869565</v>
      </c>
      <c r="Y118" s="5">
        <v>0.2173913043478261</v>
      </c>
    </row>
    <row r="119" spans="8:25" ht="12.75">
      <c r="H119">
        <v>78</v>
      </c>
      <c r="I119">
        <v>164</v>
      </c>
      <c r="J119">
        <f t="shared" si="63"/>
        <v>0.47560975609756095</v>
      </c>
      <c r="U119" s="5">
        <v>9.714285714285714</v>
      </c>
      <c r="V119" s="5">
        <v>0.5714285714285714</v>
      </c>
      <c r="W119" s="5">
        <v>1.4285714285714286</v>
      </c>
      <c r="X119" s="5">
        <v>0.058823529411764705</v>
      </c>
      <c r="Y119" s="5">
        <v>0.14705882352941177</v>
      </c>
    </row>
    <row r="120" spans="8:25" ht="12.75">
      <c r="H120">
        <v>90</v>
      </c>
      <c r="I120">
        <v>178</v>
      </c>
      <c r="J120">
        <f t="shared" si="63"/>
        <v>0.5056179775280899</v>
      </c>
      <c r="U120" s="5">
        <v>15</v>
      </c>
      <c r="V120" s="5">
        <v>2</v>
      </c>
      <c r="W120" s="5">
        <v>3</v>
      </c>
      <c r="X120" s="5">
        <v>0.13333333333333333</v>
      </c>
      <c r="Y120" s="5">
        <v>0.2</v>
      </c>
    </row>
    <row r="121" spans="8:25" ht="12.75">
      <c r="H121">
        <v>77</v>
      </c>
      <c r="I121">
        <v>190</v>
      </c>
      <c r="J121">
        <f t="shared" si="63"/>
        <v>0.4052631578947368</v>
      </c>
      <c r="U121" s="5">
        <v>15.555555555555555</v>
      </c>
      <c r="V121" s="5">
        <v>2.111111111111111</v>
      </c>
      <c r="W121" s="5">
        <v>4</v>
      </c>
      <c r="X121" s="5">
        <v>0.13571428571428573</v>
      </c>
      <c r="Y121" s="5">
        <v>0.2571428571428572</v>
      </c>
    </row>
    <row r="122" spans="8:25" ht="12.75">
      <c r="H122">
        <v>100</v>
      </c>
      <c r="I122">
        <v>231</v>
      </c>
      <c r="J122">
        <f t="shared" si="63"/>
        <v>0.4329004329004329</v>
      </c>
      <c r="U122" s="5">
        <v>15.857142857142858</v>
      </c>
      <c r="V122" s="5">
        <v>2.2857142857142856</v>
      </c>
      <c r="W122" s="5">
        <v>4.285714285714286</v>
      </c>
      <c r="X122" s="5">
        <v>0.14414414414414414</v>
      </c>
      <c r="Y122" s="5">
        <v>0.27027027027027023</v>
      </c>
    </row>
    <row r="123" spans="8:25" ht="12.75">
      <c r="H123">
        <v>110</v>
      </c>
      <c r="I123">
        <v>235</v>
      </c>
      <c r="J123">
        <f t="shared" si="63"/>
        <v>0.46808510638297873</v>
      </c>
      <c r="U123" s="5">
        <v>16.375</v>
      </c>
      <c r="V123" s="5">
        <v>2.375</v>
      </c>
      <c r="W123" s="5">
        <v>5.25</v>
      </c>
      <c r="X123" s="5">
        <v>0.1450381679389313</v>
      </c>
      <c r="Y123" s="5">
        <v>0.32061068702290074</v>
      </c>
    </row>
    <row r="124" spans="8:25" ht="12.75">
      <c r="H124">
        <v>124</v>
      </c>
      <c r="I124">
        <v>289</v>
      </c>
      <c r="J124">
        <f t="shared" si="63"/>
        <v>0.4290657439446367</v>
      </c>
      <c r="U124" s="5">
        <v>22</v>
      </c>
      <c r="V124" s="5">
        <v>4</v>
      </c>
      <c r="W124" s="5">
        <v>8</v>
      </c>
      <c r="X124" s="5">
        <v>0.18181818181818182</v>
      </c>
      <c r="Y124" s="5">
        <v>0.36363636363636365</v>
      </c>
    </row>
    <row r="125" spans="8:25" ht="12.75">
      <c r="H125">
        <v>155</v>
      </c>
      <c r="I125">
        <v>333</v>
      </c>
      <c r="J125">
        <f t="shared" si="63"/>
        <v>0.46546546546546547</v>
      </c>
      <c r="U125" s="5">
        <v>24</v>
      </c>
      <c r="V125" s="5">
        <v>5</v>
      </c>
      <c r="W125" s="5">
        <v>12</v>
      </c>
      <c r="X125" s="5">
        <v>0.20833333333333334</v>
      </c>
      <c r="Y125" s="5">
        <v>0.5</v>
      </c>
    </row>
    <row r="126" spans="8:25" ht="12.75">
      <c r="H126">
        <v>190</v>
      </c>
      <c r="I126">
        <v>439</v>
      </c>
      <c r="J126">
        <f t="shared" si="63"/>
        <v>0.4328018223234624</v>
      </c>
      <c r="U126" s="5">
        <v>26.5</v>
      </c>
      <c r="V126" s="5">
        <v>4.5</v>
      </c>
      <c r="W126" s="5">
        <v>14</v>
      </c>
      <c r="X126" s="5">
        <v>0.16981132075471697</v>
      </c>
      <c r="Y126" s="5">
        <v>0.5283018867924528</v>
      </c>
    </row>
    <row r="127" spans="8:25" ht="12.75">
      <c r="H127">
        <v>269</v>
      </c>
      <c r="I127">
        <v>571</v>
      </c>
      <c r="J127">
        <f t="shared" si="63"/>
        <v>0.4711033274956217</v>
      </c>
      <c r="U127" s="5">
        <v>27</v>
      </c>
      <c r="V127" s="5">
        <v>5</v>
      </c>
      <c r="W127" s="5">
        <v>8</v>
      </c>
      <c r="X127" s="5">
        <v>0.18518518518518517</v>
      </c>
      <c r="Y127" s="5">
        <v>0.2962962962962963</v>
      </c>
    </row>
    <row r="128" spans="21:25" ht="12.75">
      <c r="U128" s="5">
        <v>31.161290322580644</v>
      </c>
      <c r="V128" s="5">
        <v>5</v>
      </c>
      <c r="W128" s="5">
        <v>10.741935483870968</v>
      </c>
      <c r="X128" s="5">
        <v>0.16045548654244307</v>
      </c>
      <c r="Y128" s="5">
        <v>0.34472049689441</v>
      </c>
    </row>
    <row r="129" spans="21:25" ht="12.75">
      <c r="U129" s="5">
        <v>31.88888888888889</v>
      </c>
      <c r="V129" s="5">
        <v>5.111111111111111</v>
      </c>
      <c r="W129" s="5">
        <v>10.555555555555555</v>
      </c>
      <c r="X129" s="5">
        <v>0.1602787456445993</v>
      </c>
      <c r="Y129" s="5">
        <v>0.3310104529616725</v>
      </c>
    </row>
    <row r="130" spans="21:25" ht="12.75">
      <c r="U130" s="5">
        <v>33</v>
      </c>
      <c r="V130" s="5">
        <v>5</v>
      </c>
      <c r="W130" s="5">
        <v>11</v>
      </c>
      <c r="X130" s="5">
        <v>0.15151515151515152</v>
      </c>
      <c r="Y130" s="5">
        <v>0.3333333333333333</v>
      </c>
    </row>
    <row r="131" spans="21:25" ht="12.75">
      <c r="U131" s="5">
        <v>33.8</v>
      </c>
      <c r="V131" s="5">
        <v>4.6</v>
      </c>
      <c r="W131" s="5">
        <v>9</v>
      </c>
      <c r="X131" s="5">
        <v>0.13609467455621302</v>
      </c>
      <c r="Y131" s="5">
        <v>0.26627218934911245</v>
      </c>
    </row>
    <row r="132" spans="21:25" ht="12.75">
      <c r="U132" s="5">
        <v>34</v>
      </c>
      <c r="V132" s="5">
        <v>7</v>
      </c>
      <c r="W132" s="5">
        <v>13</v>
      </c>
      <c r="X132" s="5">
        <v>0.20588235294117646</v>
      </c>
      <c r="Y132" s="5">
        <v>0.38235294117647056</v>
      </c>
    </row>
    <row r="133" spans="21:25" ht="12.75">
      <c r="U133" s="5">
        <v>35.294117647058826</v>
      </c>
      <c r="V133" s="5">
        <v>5.294117647058823</v>
      </c>
      <c r="W133" s="5">
        <v>10.470588235294118</v>
      </c>
      <c r="X133" s="5">
        <v>0.15</v>
      </c>
      <c r="Y133" s="5">
        <v>0.29666666666666663</v>
      </c>
    </row>
    <row r="134" spans="21:25" ht="12.75">
      <c r="U134" s="5">
        <v>38.875</v>
      </c>
      <c r="V134" s="5">
        <v>6.875</v>
      </c>
      <c r="W134" s="5">
        <v>14.6875</v>
      </c>
      <c r="X134" s="5">
        <v>0.17684887459807075</v>
      </c>
      <c r="Y134" s="5">
        <v>0.3778135048231511</v>
      </c>
    </row>
    <row r="135" spans="21:25" ht="12.75">
      <c r="U135" s="5">
        <v>41</v>
      </c>
      <c r="V135" s="5">
        <v>5</v>
      </c>
      <c r="W135" s="5">
        <v>10</v>
      </c>
      <c r="X135" s="5">
        <v>0.12195121951219512</v>
      </c>
      <c r="Y135" s="5">
        <v>0.24390243902439024</v>
      </c>
    </row>
    <row r="136" spans="21:25" ht="12.75">
      <c r="U136" s="5">
        <v>41</v>
      </c>
      <c r="V136" s="5">
        <v>6</v>
      </c>
      <c r="W136" s="5">
        <v>12</v>
      </c>
      <c r="X136" s="5">
        <v>0.14634146341463414</v>
      </c>
      <c r="Y136" s="5">
        <v>0.2926829268292683</v>
      </c>
    </row>
    <row r="137" spans="21:25" ht="12.75">
      <c r="U137" s="5">
        <v>42</v>
      </c>
      <c r="V137" s="5">
        <v>5</v>
      </c>
      <c r="W137" s="5">
        <v>11</v>
      </c>
      <c r="X137" s="5">
        <v>0.11904761904761904</v>
      </c>
      <c r="Y137" s="5">
        <v>0.2619047619047619</v>
      </c>
    </row>
    <row r="138" spans="21:25" ht="12.75">
      <c r="U138" s="5">
        <v>42</v>
      </c>
      <c r="V138" s="5">
        <v>6</v>
      </c>
      <c r="W138" s="5">
        <v>12</v>
      </c>
      <c r="X138" s="5">
        <v>0.14285714285714285</v>
      </c>
      <c r="Y138" s="5">
        <v>0.2857142857142857</v>
      </c>
    </row>
    <row r="139" spans="21:25" ht="12.75">
      <c r="U139" s="5">
        <v>45</v>
      </c>
      <c r="V139" s="5">
        <v>6</v>
      </c>
      <c r="W139" s="5">
        <v>12</v>
      </c>
      <c r="X139" s="5">
        <v>0.13333333333333333</v>
      </c>
      <c r="Y139" s="5">
        <v>0.26666666666666666</v>
      </c>
    </row>
    <row r="140" spans="21:25" ht="12.75">
      <c r="U140" s="5">
        <v>47.666666666666664</v>
      </c>
      <c r="V140" s="5">
        <v>7</v>
      </c>
      <c r="W140" s="5">
        <v>14.333333333333334</v>
      </c>
      <c r="X140" s="5">
        <v>0.14685314685314685</v>
      </c>
      <c r="Y140" s="5">
        <v>0.30069930069930073</v>
      </c>
    </row>
    <row r="141" spans="21:25" ht="12.75">
      <c r="U141" s="5">
        <v>49.142857142857146</v>
      </c>
      <c r="V141" s="5">
        <v>7.142857142857143</v>
      </c>
      <c r="W141" s="5">
        <v>15.857142857142858</v>
      </c>
      <c r="X141" s="5">
        <v>0.14534883720930233</v>
      </c>
      <c r="Y141" s="5">
        <v>0.3226744186046512</v>
      </c>
    </row>
    <row r="142" spans="21:25" ht="12.75">
      <c r="U142" s="5">
        <v>49.5</v>
      </c>
      <c r="V142" s="5">
        <v>5</v>
      </c>
      <c r="W142" s="5">
        <v>9</v>
      </c>
      <c r="X142" s="5">
        <v>0.10101010101010101</v>
      </c>
      <c r="Y142" s="5">
        <v>0.18181818181818182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0:I15"/>
  <sheetViews>
    <sheetView workbookViewId="0" topLeftCell="A1">
      <selection activeCell="F10" sqref="F10:H15"/>
    </sheetView>
  </sheetViews>
  <sheetFormatPr defaultColWidth="11.00390625" defaultRowHeight="12.75"/>
  <sheetData>
    <row r="10" spans="2:9" ht="12.75">
      <c r="B10">
        <v>20</v>
      </c>
      <c r="C10">
        <v>50846</v>
      </c>
      <c r="D10">
        <v>22033</v>
      </c>
      <c r="E10">
        <v>38937</v>
      </c>
      <c r="F10">
        <v>71</v>
      </c>
      <c r="G10">
        <v>35</v>
      </c>
      <c r="H10">
        <v>1.5</v>
      </c>
      <c r="I10">
        <v>80</v>
      </c>
    </row>
    <row r="11" spans="2:9" ht="12.75">
      <c r="B11">
        <v>21</v>
      </c>
      <c r="C11">
        <v>50931</v>
      </c>
      <c r="D11">
        <v>22069</v>
      </c>
      <c r="E11">
        <v>39008</v>
      </c>
      <c r="F11">
        <v>70</v>
      </c>
      <c r="G11">
        <v>34</v>
      </c>
      <c r="H11">
        <v>0</v>
      </c>
      <c r="I11">
        <v>83</v>
      </c>
    </row>
    <row r="12" spans="2:9" ht="12.75">
      <c r="B12">
        <v>22</v>
      </c>
      <c r="C12">
        <v>51064</v>
      </c>
      <c r="D12">
        <v>22131</v>
      </c>
      <c r="E12">
        <v>39106</v>
      </c>
      <c r="F12">
        <v>70</v>
      </c>
      <c r="G12">
        <v>36</v>
      </c>
      <c r="H12">
        <v>1</v>
      </c>
      <c r="I12">
        <v>88</v>
      </c>
    </row>
    <row r="13" spans="2:9" ht="12.75">
      <c r="B13">
        <v>23</v>
      </c>
      <c r="C13">
        <v>51147</v>
      </c>
      <c r="D13">
        <v>22161</v>
      </c>
      <c r="E13">
        <v>39162</v>
      </c>
      <c r="F13">
        <v>69</v>
      </c>
      <c r="G13">
        <v>35</v>
      </c>
      <c r="H13">
        <v>0</v>
      </c>
      <c r="I13">
        <v>85</v>
      </c>
    </row>
    <row r="14" spans="2:9" ht="12.75">
      <c r="B14">
        <v>24</v>
      </c>
      <c r="C14">
        <v>51265</v>
      </c>
      <c r="D14">
        <v>22211</v>
      </c>
      <c r="E14">
        <v>39244</v>
      </c>
      <c r="F14">
        <v>68</v>
      </c>
      <c r="G14">
        <v>38</v>
      </c>
      <c r="H14">
        <v>0</v>
      </c>
      <c r="I14">
        <v>101</v>
      </c>
    </row>
    <row r="15" spans="2:9" ht="12.75">
      <c r="B15">
        <v>25</v>
      </c>
      <c r="C15">
        <v>51328</v>
      </c>
      <c r="D15">
        <v>22233</v>
      </c>
      <c r="E15">
        <v>39286</v>
      </c>
      <c r="F15">
        <v>67</v>
      </c>
      <c r="G15">
        <v>35</v>
      </c>
      <c r="H15">
        <v>0</v>
      </c>
      <c r="I15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Revelle</dc:creator>
  <cp:keywords/>
  <dc:description/>
  <cp:lastModifiedBy>William Revelle</cp:lastModifiedBy>
  <dcterms:created xsi:type="dcterms:W3CDTF">2005-03-07T03:04:54Z</dcterms:created>
  <cp:category/>
  <cp:version/>
  <cp:contentType/>
  <cp:contentStatus/>
</cp:coreProperties>
</file>